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R:\Budget Performance\2023 June\"/>
    </mc:Choice>
  </mc:AlternateContent>
  <bookViews>
    <workbookView xWindow="0" yWindow="0" windowWidth="23040" windowHeight="8496"/>
  </bookViews>
  <sheets>
    <sheet name="BANELCO" sheetId="2" r:id="rId1"/>
    <sheet name="BOHECO 1" sheetId="3" r:id="rId2"/>
    <sheet name="BOHECO 2" sheetId="4" r:id="rId3"/>
    <sheet name="CEBECO 1" sheetId="5" r:id="rId4"/>
    <sheet name="CEBECO 2" sheetId="6" r:id="rId5"/>
    <sheet name="CEBECO 3" sheetId="7" r:id="rId6"/>
    <sheet name="CELCO" sheetId="8" r:id="rId7"/>
    <sheet name="NORECO 1" sheetId="9" r:id="rId8"/>
    <sheet name="NORECO 2" sheetId="10" r:id="rId9"/>
    <sheet name="PROSIELCO" sheetId="11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xlnm.Print_Titles" localSheetId="0">BANELCO!$1:$12</definedName>
    <definedName name="_xlnm.Print_Titles" localSheetId="1">'BOHECO 1'!$1:$12</definedName>
    <definedName name="_xlnm.Print_Titles" localSheetId="2">'BOHECO 2'!$1:$12</definedName>
    <definedName name="_xlnm.Print_Titles" localSheetId="3">'CEBECO 1'!$1:$12</definedName>
    <definedName name="_xlnm.Print_Titles" localSheetId="4">'CEBECO 2'!$1:$12</definedName>
    <definedName name="_xlnm.Print_Titles" localSheetId="5">'CEBECO 3'!$1:$12</definedName>
    <definedName name="_xlnm.Print_Titles" localSheetId="6">CELCO!$1:$12</definedName>
    <definedName name="_xlnm.Print_Titles" localSheetId="7">'NORECO 1'!$1:$12</definedName>
    <definedName name="_xlnm.Print_Titles" localSheetId="8">'NORECO 2'!$1:$12</definedName>
    <definedName name="_xlnm.Print_Titles" localSheetId="9">PROSIELCO!$1:$12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0" i="11" l="1"/>
  <c r="B97" i="11"/>
  <c r="D97" i="11" s="1"/>
  <c r="E97" i="11" s="1"/>
  <c r="B96" i="11"/>
  <c r="D96" i="11" s="1"/>
  <c r="E96" i="11" s="1"/>
  <c r="B95" i="11"/>
  <c r="B94" i="11"/>
  <c r="B93" i="11"/>
  <c r="D93" i="11" s="1"/>
  <c r="E93" i="11" s="1"/>
  <c r="B92" i="11"/>
  <c r="D92" i="11" s="1"/>
  <c r="E92" i="11" s="1"/>
  <c r="B91" i="11"/>
  <c r="B86" i="11"/>
  <c r="D86" i="11" s="1"/>
  <c r="E86" i="11" s="1"/>
  <c r="B85" i="11"/>
  <c r="D85" i="11" s="1"/>
  <c r="E85" i="11" s="1"/>
  <c r="B84" i="11"/>
  <c r="B87" i="11" s="1"/>
  <c r="B81" i="11"/>
  <c r="B80" i="11"/>
  <c r="B79" i="11"/>
  <c r="B78" i="11"/>
  <c r="D78" i="11" s="1"/>
  <c r="E78" i="11" s="1"/>
  <c r="B77" i="11"/>
  <c r="B76" i="11"/>
  <c r="D76" i="11" s="1"/>
  <c r="E76" i="11" s="1"/>
  <c r="B75" i="11"/>
  <c r="D75" i="11" s="1"/>
  <c r="E75" i="11" s="1"/>
  <c r="B74" i="11"/>
  <c r="B73" i="11"/>
  <c r="D73" i="11" s="1"/>
  <c r="E73" i="11" s="1"/>
  <c r="B72" i="11"/>
  <c r="D72" i="11" s="1"/>
  <c r="E72" i="11" s="1"/>
  <c r="B71" i="11"/>
  <c r="B70" i="11"/>
  <c r="B67" i="11"/>
  <c r="B66" i="11"/>
  <c r="B65" i="11"/>
  <c r="D65" i="11" s="1"/>
  <c r="E65" i="11" s="1"/>
  <c r="B64" i="11"/>
  <c r="B63" i="11"/>
  <c r="B61" i="11"/>
  <c r="D61" i="11" s="1"/>
  <c r="E61" i="11" s="1"/>
  <c r="B60" i="11"/>
  <c r="B59" i="11"/>
  <c r="D59" i="11" s="1"/>
  <c r="E59" i="11" s="1"/>
  <c r="B58" i="11"/>
  <c r="D58" i="11" s="1"/>
  <c r="E58" i="11" s="1"/>
  <c r="B57" i="11"/>
  <c r="D57" i="11" s="1"/>
  <c r="E57" i="11" s="1"/>
  <c r="B56" i="11"/>
  <c r="B55" i="11"/>
  <c r="D55" i="11" s="1"/>
  <c r="E55" i="11" s="1"/>
  <c r="B54" i="11"/>
  <c r="D54" i="11" s="1"/>
  <c r="E54" i="11" s="1"/>
  <c r="B53" i="11"/>
  <c r="B52" i="11"/>
  <c r="D52" i="11" s="1"/>
  <c r="E52" i="11" s="1"/>
  <c r="B51" i="11"/>
  <c r="B50" i="11"/>
  <c r="D50" i="11" s="1"/>
  <c r="E50" i="11" s="1"/>
  <c r="B49" i="11"/>
  <c r="D49" i="11" s="1"/>
  <c r="E49" i="11" s="1"/>
  <c r="B48" i="11"/>
  <c r="D47" i="11"/>
  <c r="E47" i="11"/>
  <c r="B47" i="11"/>
  <c r="B46" i="11"/>
  <c r="B45" i="11"/>
  <c r="B42" i="11"/>
  <c r="B41" i="11"/>
  <c r="D41" i="11" s="1"/>
  <c r="E41" i="11" s="1"/>
  <c r="B40" i="11"/>
  <c r="B39" i="11"/>
  <c r="B38" i="11"/>
  <c r="D38" i="11" s="1"/>
  <c r="E38" i="11" s="1"/>
  <c r="B37" i="11"/>
  <c r="D37" i="11" s="1"/>
  <c r="E37" i="11" s="1"/>
  <c r="B36" i="11"/>
  <c r="D36" i="11" s="1"/>
  <c r="E36" i="11" s="1"/>
  <c r="B35" i="11"/>
  <c r="B34" i="11"/>
  <c r="B33" i="11"/>
  <c r="B32" i="11"/>
  <c r="D32" i="11" s="1"/>
  <c r="E32" i="11" s="1"/>
  <c r="B31" i="11"/>
  <c r="B30" i="11"/>
  <c r="B29" i="11"/>
  <c r="B28" i="11"/>
  <c r="D28" i="11" s="1"/>
  <c r="E28" i="11" s="1"/>
  <c r="B27" i="11"/>
  <c r="D27" i="11" s="1"/>
  <c r="E27" i="11" s="1"/>
  <c r="B26" i="11"/>
  <c r="D26" i="11" s="1"/>
  <c r="E26" i="11" s="1"/>
  <c r="B25" i="11"/>
  <c r="D25" i="11" s="1"/>
  <c r="E25" i="11" s="1"/>
  <c r="B24" i="11"/>
  <c r="D24" i="11" s="1"/>
  <c r="E24" i="11" s="1"/>
  <c r="B23" i="11"/>
  <c r="D23" i="11" s="1"/>
  <c r="E23" i="11" s="1"/>
  <c r="B22" i="11"/>
  <c r="B21" i="11"/>
  <c r="B20" i="11"/>
  <c r="D20" i="11" s="1"/>
  <c r="E20" i="11" s="1"/>
  <c r="B19" i="11"/>
  <c r="B18" i="11"/>
  <c r="B17" i="11"/>
  <c r="B16" i="11"/>
  <c r="B13" i="11"/>
  <c r="B9" i="11"/>
  <c r="B98" i="11" l="1"/>
  <c r="B82" i="11"/>
  <c r="B68" i="11"/>
  <c r="D17" i="11"/>
  <c r="E17" i="11" s="1"/>
  <c r="D35" i="11"/>
  <c r="E35" i="11" s="1"/>
  <c r="D18" i="11"/>
  <c r="E18" i="11" s="1"/>
  <c r="D29" i="11"/>
  <c r="E29" i="11" s="1"/>
  <c r="D30" i="11"/>
  <c r="E30" i="11" s="1"/>
  <c r="D40" i="11"/>
  <c r="E40" i="11" s="1"/>
  <c r="D81" i="11"/>
  <c r="E81" i="11" s="1"/>
  <c r="D31" i="11"/>
  <c r="E31" i="11" s="1"/>
  <c r="D64" i="11"/>
  <c r="E64" i="11" s="1"/>
  <c r="D98" i="11"/>
  <c r="E98" i="11" s="1"/>
  <c r="D77" i="11"/>
  <c r="E77" i="11" s="1"/>
  <c r="D91" i="11"/>
  <c r="E91" i="11" s="1"/>
  <c r="D63" i="11"/>
  <c r="E63" i="11" s="1"/>
  <c r="B88" i="11"/>
  <c r="B99" i="11" s="1"/>
  <c r="B101" i="11" s="1"/>
  <c r="D51" i="11"/>
  <c r="E51" i="11" s="1"/>
  <c r="D56" i="11"/>
  <c r="E56" i="11" s="1"/>
  <c r="D95" i="11"/>
  <c r="E95" i="11" s="1"/>
  <c r="D45" i="11"/>
  <c r="E45" i="11" s="1"/>
  <c r="D22" i="11"/>
  <c r="E22" i="11" s="1"/>
  <c r="D67" i="11"/>
  <c r="E67" i="11" s="1"/>
  <c r="D87" i="11"/>
  <c r="E87" i="11" s="1"/>
  <c r="D80" i="11"/>
  <c r="E80" i="11" s="1"/>
  <c r="D84" i="11"/>
  <c r="E84" i="11" s="1"/>
  <c r="D39" i="11"/>
  <c r="E39" i="11" s="1"/>
  <c r="D71" i="11"/>
  <c r="E71" i="11" s="1"/>
  <c r="D48" i="11"/>
  <c r="E48" i="11" s="1"/>
  <c r="D53" i="11"/>
  <c r="E53" i="11" s="1"/>
  <c r="D94" i="11"/>
  <c r="E94" i="11" s="1"/>
  <c r="D21" i="11"/>
  <c r="E21" i="11" s="1"/>
  <c r="D66" i="11"/>
  <c r="E66" i="11" s="1"/>
  <c r="D74" i="11"/>
  <c r="E74" i="11" s="1"/>
  <c r="D79" i="11"/>
  <c r="E79" i="11" s="1"/>
  <c r="B100" i="10"/>
  <c r="B97" i="10"/>
  <c r="D97" i="10" s="1"/>
  <c r="E97" i="10" s="1"/>
  <c r="B96" i="10"/>
  <c r="D96" i="10" s="1"/>
  <c r="E96" i="10" s="1"/>
  <c r="B95" i="10"/>
  <c r="D95" i="10" s="1"/>
  <c r="E95" i="10" s="1"/>
  <c r="B94" i="10"/>
  <c r="D94" i="10" s="1"/>
  <c r="E94" i="10" s="1"/>
  <c r="B93" i="10"/>
  <c r="D93" i="10" s="1"/>
  <c r="E93" i="10" s="1"/>
  <c r="B92" i="10"/>
  <c r="B91" i="10"/>
  <c r="D91" i="10" s="1"/>
  <c r="E91" i="10" s="1"/>
  <c r="B86" i="10"/>
  <c r="D86" i="10" s="1"/>
  <c r="E86" i="10" s="1"/>
  <c r="B85" i="10"/>
  <c r="D85" i="10" s="1"/>
  <c r="E85" i="10" s="1"/>
  <c r="B84" i="10"/>
  <c r="B87" i="10" s="1"/>
  <c r="B81" i="10"/>
  <c r="D81" i="10" s="1"/>
  <c r="E81" i="10" s="1"/>
  <c r="D80" i="10"/>
  <c r="E80" i="10" s="1"/>
  <c r="B80" i="10"/>
  <c r="B79" i="10"/>
  <c r="D79" i="10" s="1"/>
  <c r="E79" i="10" s="1"/>
  <c r="B78" i="10"/>
  <c r="D78" i="10" s="1"/>
  <c r="E78" i="10" s="1"/>
  <c r="B77" i="10"/>
  <c r="D77" i="10" s="1"/>
  <c r="E77" i="10" s="1"/>
  <c r="B76" i="10"/>
  <c r="D76" i="10" s="1"/>
  <c r="E76" i="10" s="1"/>
  <c r="B75" i="10"/>
  <c r="D75" i="10" s="1"/>
  <c r="E75" i="10" s="1"/>
  <c r="D74" i="10"/>
  <c r="E74" i="10" s="1"/>
  <c r="B74" i="10"/>
  <c r="B73" i="10"/>
  <c r="D73" i="10" s="1"/>
  <c r="E73" i="10" s="1"/>
  <c r="B72" i="10"/>
  <c r="D72" i="10" s="1"/>
  <c r="E72" i="10" s="1"/>
  <c r="B71" i="10"/>
  <c r="B70" i="10"/>
  <c r="B67" i="10"/>
  <c r="D67" i="10" s="1"/>
  <c r="E67" i="10" s="1"/>
  <c r="B66" i="10"/>
  <c r="D66" i="10" s="1"/>
  <c r="E66" i="10" s="1"/>
  <c r="D65" i="10"/>
  <c r="E65" i="10" s="1"/>
  <c r="B65" i="10"/>
  <c r="B64" i="10"/>
  <c r="D64" i="10" s="1"/>
  <c r="E64" i="10" s="1"/>
  <c r="B63" i="10"/>
  <c r="B61" i="10"/>
  <c r="D61" i="10" s="1"/>
  <c r="E61" i="10" s="1"/>
  <c r="B60" i="10"/>
  <c r="B59" i="10"/>
  <c r="D59" i="10" s="1"/>
  <c r="E59" i="10" s="1"/>
  <c r="B58" i="10"/>
  <c r="D58" i="10" s="1"/>
  <c r="E58" i="10" s="1"/>
  <c r="B57" i="10"/>
  <c r="D57" i="10" s="1"/>
  <c r="E57" i="10" s="1"/>
  <c r="B56" i="10"/>
  <c r="D56" i="10" s="1"/>
  <c r="E56" i="10" s="1"/>
  <c r="B55" i="10"/>
  <c r="B54" i="10"/>
  <c r="D54" i="10" s="1"/>
  <c r="E54" i="10" s="1"/>
  <c r="B53" i="10"/>
  <c r="D53" i="10" s="1"/>
  <c r="E53" i="10" s="1"/>
  <c r="B52" i="10"/>
  <c r="D52" i="10" s="1"/>
  <c r="E52" i="10" s="1"/>
  <c r="B51" i="10"/>
  <c r="D51" i="10" s="1"/>
  <c r="E51" i="10" s="1"/>
  <c r="B50" i="10"/>
  <c r="D50" i="10" s="1"/>
  <c r="E50" i="10" s="1"/>
  <c r="B49" i="10"/>
  <c r="D49" i="10" s="1"/>
  <c r="E49" i="10" s="1"/>
  <c r="B48" i="10"/>
  <c r="D48" i="10" s="1"/>
  <c r="E48" i="10" s="1"/>
  <c r="B47" i="10"/>
  <c r="B46" i="10"/>
  <c r="D46" i="10" s="1"/>
  <c r="E46" i="10" s="1"/>
  <c r="B45" i="10"/>
  <c r="B42" i="10"/>
  <c r="B41" i="10"/>
  <c r="D41" i="10" s="1"/>
  <c r="E41" i="10" s="1"/>
  <c r="B40" i="10"/>
  <c r="D40" i="10" s="1"/>
  <c r="E40" i="10" s="1"/>
  <c r="B39" i="10"/>
  <c r="D39" i="10" s="1"/>
  <c r="E39" i="10" s="1"/>
  <c r="B38" i="10"/>
  <c r="D38" i="10" s="1"/>
  <c r="E38" i="10" s="1"/>
  <c r="B37" i="10"/>
  <c r="D37" i="10" s="1"/>
  <c r="E37" i="10" s="1"/>
  <c r="D36" i="10"/>
  <c r="E36" i="10" s="1"/>
  <c r="B36" i="10"/>
  <c r="B35" i="10"/>
  <c r="D35" i="10" s="1"/>
  <c r="E35" i="10" s="1"/>
  <c r="B34" i="10"/>
  <c r="B33" i="10"/>
  <c r="B32" i="10"/>
  <c r="D32" i="10" s="1"/>
  <c r="E32" i="10" s="1"/>
  <c r="B31" i="10"/>
  <c r="D31" i="10" s="1"/>
  <c r="E31" i="10" s="1"/>
  <c r="B30" i="10"/>
  <c r="B29" i="10"/>
  <c r="D28" i="10"/>
  <c r="E28" i="10" s="1"/>
  <c r="B28" i="10"/>
  <c r="B27" i="10"/>
  <c r="D27" i="10" s="1"/>
  <c r="E27" i="10" s="1"/>
  <c r="B26" i="10"/>
  <c r="D26" i="10" s="1"/>
  <c r="E26" i="10" s="1"/>
  <c r="B25" i="10"/>
  <c r="D25" i="10" s="1"/>
  <c r="E25" i="10" s="1"/>
  <c r="B24" i="10"/>
  <c r="D24" i="10" s="1"/>
  <c r="E24" i="10" s="1"/>
  <c r="B23" i="10"/>
  <c r="D23" i="10" s="1"/>
  <c r="E23" i="10" s="1"/>
  <c r="D22" i="10"/>
  <c r="E22" i="10" s="1"/>
  <c r="B22" i="10"/>
  <c r="B21" i="10"/>
  <c r="D21" i="10" s="1"/>
  <c r="E21" i="10" s="1"/>
  <c r="B20" i="10"/>
  <c r="B19" i="10"/>
  <c r="B18" i="10"/>
  <c r="D18" i="10" s="1"/>
  <c r="E18" i="10" s="1"/>
  <c r="B17" i="10"/>
  <c r="B16" i="10"/>
  <c r="B13" i="10"/>
  <c r="B9" i="10"/>
  <c r="B82" i="10" l="1"/>
  <c r="B68" i="10"/>
  <c r="B98" i="10"/>
  <c r="D92" i="10"/>
  <c r="E92" i="10" s="1"/>
  <c r="D68" i="10"/>
  <c r="E68" i="10" s="1"/>
  <c r="B99" i="10"/>
  <c r="B101" i="10" s="1"/>
  <c r="D70" i="10"/>
  <c r="E70" i="10" s="1"/>
  <c r="D82" i="10"/>
  <c r="E82" i="10" s="1"/>
  <c r="D46" i="11"/>
  <c r="E46" i="11" s="1"/>
  <c r="D88" i="11"/>
  <c r="E88" i="11" s="1"/>
  <c r="D33" i="10"/>
  <c r="E33" i="10" s="1"/>
  <c r="D34" i="10"/>
  <c r="E34" i="10" s="1"/>
  <c r="B88" i="10"/>
  <c r="D87" i="10"/>
  <c r="E87" i="10" s="1"/>
  <c r="D55" i="10"/>
  <c r="E55" i="10" s="1"/>
  <c r="D60" i="10"/>
  <c r="E60" i="10" s="1"/>
  <c r="D17" i="10"/>
  <c r="E17" i="10" s="1"/>
  <c r="D88" i="10"/>
  <c r="E88" i="10" s="1"/>
  <c r="D19" i="10"/>
  <c r="E19" i="10" s="1"/>
  <c r="D20" i="10"/>
  <c r="E20" i="10" s="1"/>
  <c r="D29" i="10"/>
  <c r="E29" i="10" s="1"/>
  <c r="D47" i="10"/>
  <c r="E47" i="10" s="1"/>
  <c r="D33" i="11"/>
  <c r="E33" i="11" s="1"/>
  <c r="D34" i="11"/>
  <c r="E34" i="11" s="1"/>
  <c r="D71" i="10"/>
  <c r="E71" i="10" s="1"/>
  <c r="D60" i="11"/>
  <c r="E60" i="11" s="1"/>
  <c r="D30" i="10"/>
  <c r="E30" i="10" s="1"/>
  <c r="D63" i="10"/>
  <c r="E63" i="10" s="1"/>
  <c r="D98" i="10"/>
  <c r="E98" i="10" s="1"/>
  <c r="D45" i="10"/>
  <c r="E45" i="10" s="1"/>
  <c r="D84" i="10"/>
  <c r="E84" i="10" s="1"/>
  <c r="D82" i="11"/>
  <c r="E82" i="11" s="1"/>
  <c r="D70" i="11"/>
  <c r="E70" i="11" s="1"/>
  <c r="D68" i="11"/>
  <c r="E68" i="11" s="1"/>
  <c r="B100" i="9"/>
  <c r="B97" i="9"/>
  <c r="D97" i="9" s="1"/>
  <c r="E97" i="9" s="1"/>
  <c r="B96" i="9"/>
  <c r="B95" i="9"/>
  <c r="D95" i="9" s="1"/>
  <c r="E95" i="9" s="1"/>
  <c r="B94" i="9"/>
  <c r="B93" i="9"/>
  <c r="D93" i="9" s="1"/>
  <c r="E93" i="9" s="1"/>
  <c r="B92" i="9"/>
  <c r="B91" i="9"/>
  <c r="B86" i="9"/>
  <c r="B85" i="9"/>
  <c r="D85" i="9" s="1"/>
  <c r="E85" i="9" s="1"/>
  <c r="B84" i="9"/>
  <c r="B87" i="9" s="1"/>
  <c r="B81" i="9"/>
  <c r="B80" i="9"/>
  <c r="D80" i="9" s="1"/>
  <c r="E80" i="9" s="1"/>
  <c r="B79" i="9"/>
  <c r="D79" i="9" s="1"/>
  <c r="E79" i="9" s="1"/>
  <c r="B78" i="9"/>
  <c r="B77" i="9"/>
  <c r="B76" i="9"/>
  <c r="D76" i="9" s="1"/>
  <c r="E76" i="9" s="1"/>
  <c r="B75" i="9"/>
  <c r="D75" i="9" s="1"/>
  <c r="E75" i="9" s="1"/>
  <c r="B74" i="9"/>
  <c r="D74" i="9" s="1"/>
  <c r="E74" i="9" s="1"/>
  <c r="B73" i="9"/>
  <c r="D73" i="9" s="1"/>
  <c r="E73" i="9" s="1"/>
  <c r="B72" i="9"/>
  <c r="D72" i="9" s="1"/>
  <c r="E72" i="9" s="1"/>
  <c r="B71" i="9"/>
  <c r="B70" i="9"/>
  <c r="B67" i="9"/>
  <c r="D67" i="9" s="1"/>
  <c r="E67" i="9" s="1"/>
  <c r="B66" i="9"/>
  <c r="D66" i="9" s="1"/>
  <c r="E66" i="9" s="1"/>
  <c r="B65" i="9"/>
  <c r="D65" i="9" s="1"/>
  <c r="E65" i="9" s="1"/>
  <c r="B64" i="9"/>
  <c r="B63" i="9"/>
  <c r="B61" i="9"/>
  <c r="B60" i="9"/>
  <c r="D60" i="9" s="1"/>
  <c r="E60" i="9" s="1"/>
  <c r="B59" i="9"/>
  <c r="D59" i="9" s="1"/>
  <c r="E59" i="9" s="1"/>
  <c r="B58" i="9"/>
  <c r="D58" i="9" s="1"/>
  <c r="E58" i="9" s="1"/>
  <c r="B57" i="9"/>
  <c r="B56" i="9"/>
  <c r="D56" i="9" s="1"/>
  <c r="E56" i="9" s="1"/>
  <c r="B55" i="9"/>
  <c r="D55" i="9" s="1"/>
  <c r="E55" i="9" s="1"/>
  <c r="B54" i="9"/>
  <c r="D54" i="9" s="1"/>
  <c r="E54" i="9" s="1"/>
  <c r="B53" i="9"/>
  <c r="D53" i="9" s="1"/>
  <c r="E53" i="9" s="1"/>
  <c r="B52" i="9"/>
  <c r="D52" i="9" s="1"/>
  <c r="E52" i="9" s="1"/>
  <c r="B51" i="9"/>
  <c r="D51" i="9" s="1"/>
  <c r="E51" i="9" s="1"/>
  <c r="B50" i="9"/>
  <c r="B49" i="9"/>
  <c r="D49" i="9" s="1"/>
  <c r="E49" i="9" s="1"/>
  <c r="B48" i="9"/>
  <c r="D48" i="9" s="1"/>
  <c r="E48" i="9" s="1"/>
  <c r="B47" i="9"/>
  <c r="D47" i="9" s="1"/>
  <c r="E47" i="9" s="1"/>
  <c r="B46" i="9"/>
  <c r="B45" i="9"/>
  <c r="B42" i="9"/>
  <c r="B41" i="9"/>
  <c r="B40" i="9"/>
  <c r="D40" i="9" s="1"/>
  <c r="E40" i="9" s="1"/>
  <c r="B39" i="9"/>
  <c r="D38" i="9"/>
  <c r="E38" i="9" s="1"/>
  <c r="B38" i="9"/>
  <c r="B37" i="9"/>
  <c r="B36" i="9"/>
  <c r="D36" i="9" s="1"/>
  <c r="E36" i="9" s="1"/>
  <c r="B35" i="9"/>
  <c r="D35" i="9" s="1"/>
  <c r="E35" i="9" s="1"/>
  <c r="B34" i="9"/>
  <c r="B33" i="9"/>
  <c r="B32" i="9"/>
  <c r="D32" i="9" s="1"/>
  <c r="E32" i="9" s="1"/>
  <c r="B31" i="9"/>
  <c r="B30" i="9"/>
  <c r="B29" i="9"/>
  <c r="B28" i="9"/>
  <c r="D28" i="9" s="1"/>
  <c r="E28" i="9" s="1"/>
  <c r="B27" i="9"/>
  <c r="D27" i="9" s="1"/>
  <c r="E27" i="9" s="1"/>
  <c r="B26" i="9"/>
  <c r="D26" i="9" s="1"/>
  <c r="E26" i="9" s="1"/>
  <c r="B25" i="9"/>
  <c r="B24" i="9"/>
  <c r="D24" i="9" s="1"/>
  <c r="E24" i="9" s="1"/>
  <c r="B23" i="9"/>
  <c r="D22" i="9"/>
  <c r="E22" i="9" s="1"/>
  <c r="B22" i="9"/>
  <c r="B21" i="9"/>
  <c r="B20" i="9"/>
  <c r="B19" i="9"/>
  <c r="B18" i="9"/>
  <c r="D18" i="9" s="1"/>
  <c r="E18" i="9" s="1"/>
  <c r="B17" i="9"/>
  <c r="B16" i="9"/>
  <c r="B13" i="9"/>
  <c r="B9" i="9"/>
  <c r="B98" i="9" l="1"/>
  <c r="D86" i="9"/>
  <c r="E86" i="9" s="1"/>
  <c r="D78" i="9"/>
  <c r="E78" i="9" s="1"/>
  <c r="D21" i="9"/>
  <c r="E21" i="9" s="1"/>
  <c r="D46" i="9"/>
  <c r="E46" i="9" s="1"/>
  <c r="D39" i="9"/>
  <c r="E39" i="9" s="1"/>
  <c r="D34" i="9"/>
  <c r="E34" i="9" s="1"/>
  <c r="D94" i="9"/>
  <c r="E94" i="9" s="1"/>
  <c r="D91" i="9"/>
  <c r="E91" i="9" s="1"/>
  <c r="D98" i="9"/>
  <c r="E98" i="9" s="1"/>
  <c r="B68" i="9"/>
  <c r="D68" i="9"/>
  <c r="E68" i="9" s="1"/>
  <c r="D63" i="9"/>
  <c r="E63" i="9" s="1"/>
  <c r="B82" i="9"/>
  <c r="D19" i="11"/>
  <c r="E19" i="11" s="1"/>
  <c r="D50" i="9"/>
  <c r="E50" i="9" s="1"/>
  <c r="D77" i="9"/>
  <c r="E77" i="9" s="1"/>
  <c r="D81" i="9"/>
  <c r="E81" i="9" s="1"/>
  <c r="D25" i="9"/>
  <c r="E25" i="9" s="1"/>
  <c r="D45" i="9"/>
  <c r="E45" i="9" s="1"/>
  <c r="D64" i="9"/>
  <c r="E64" i="9" s="1"/>
  <c r="D20" i="9"/>
  <c r="E20" i="9" s="1"/>
  <c r="D71" i="9"/>
  <c r="E71" i="9" s="1"/>
  <c r="D31" i="9"/>
  <c r="E31" i="9" s="1"/>
  <c r="D57" i="9"/>
  <c r="E57" i="9" s="1"/>
  <c r="D23" i="9"/>
  <c r="E23" i="9" s="1"/>
  <c r="D37" i="9"/>
  <c r="E37" i="9" s="1"/>
  <c r="D41" i="9"/>
  <c r="E41" i="9" s="1"/>
  <c r="D61" i="9"/>
  <c r="E61" i="9" s="1"/>
  <c r="D92" i="9"/>
  <c r="E92" i="9" s="1"/>
  <c r="D96" i="9"/>
  <c r="E96" i="9" s="1"/>
  <c r="B100" i="8"/>
  <c r="B97" i="8"/>
  <c r="D97" i="8" s="1"/>
  <c r="E97" i="8" s="1"/>
  <c r="B96" i="8"/>
  <c r="D96" i="8" s="1"/>
  <c r="E96" i="8" s="1"/>
  <c r="B95" i="8"/>
  <c r="D95" i="8" s="1"/>
  <c r="E95" i="8" s="1"/>
  <c r="D94" i="8"/>
  <c r="E94" i="8" s="1"/>
  <c r="B94" i="8"/>
  <c r="B93" i="8"/>
  <c r="D93" i="8" s="1"/>
  <c r="E93" i="8" s="1"/>
  <c r="B92" i="8"/>
  <c r="B91" i="8"/>
  <c r="B86" i="8"/>
  <c r="D86" i="8" s="1"/>
  <c r="E86" i="8" s="1"/>
  <c r="B85" i="8"/>
  <c r="D85" i="8" s="1"/>
  <c r="E85" i="8" s="1"/>
  <c r="B84" i="8"/>
  <c r="B87" i="8" s="1"/>
  <c r="D81" i="8"/>
  <c r="E81" i="8" s="1"/>
  <c r="B81" i="8"/>
  <c r="B80" i="8"/>
  <c r="D80" i="8" s="1"/>
  <c r="E80" i="8" s="1"/>
  <c r="B79" i="8"/>
  <c r="D79" i="8" s="1"/>
  <c r="E79" i="8" s="1"/>
  <c r="B78" i="8"/>
  <c r="D78" i="8" s="1"/>
  <c r="E78" i="8" s="1"/>
  <c r="B77" i="8"/>
  <c r="D77" i="8" s="1"/>
  <c r="E77" i="8" s="1"/>
  <c r="B76" i="8"/>
  <c r="D76" i="8" s="1"/>
  <c r="E76" i="8" s="1"/>
  <c r="D75" i="8"/>
  <c r="E75" i="8" s="1"/>
  <c r="B75" i="8"/>
  <c r="B74" i="8"/>
  <c r="D74" i="8" s="1"/>
  <c r="E74" i="8" s="1"/>
  <c r="B73" i="8"/>
  <c r="D73" i="8" s="1"/>
  <c r="E73" i="8" s="1"/>
  <c r="B72" i="8"/>
  <c r="D72" i="8" s="1"/>
  <c r="E72" i="8" s="1"/>
  <c r="B71" i="8"/>
  <c r="B70" i="8"/>
  <c r="B82" i="8" s="1"/>
  <c r="B67" i="8"/>
  <c r="D67" i="8" s="1"/>
  <c r="E67" i="8" s="1"/>
  <c r="D66" i="8"/>
  <c r="E66" i="8" s="1"/>
  <c r="B66" i="8"/>
  <c r="B65" i="8"/>
  <c r="D65" i="8" s="1"/>
  <c r="E65" i="8" s="1"/>
  <c r="B64" i="8"/>
  <c r="D64" i="8" s="1"/>
  <c r="E64" i="8" s="1"/>
  <c r="B63" i="8"/>
  <c r="B61" i="8"/>
  <c r="D61" i="8" s="1"/>
  <c r="E61" i="8" s="1"/>
  <c r="B60" i="8"/>
  <c r="D60" i="8" s="1"/>
  <c r="E60" i="8" s="1"/>
  <c r="B59" i="8"/>
  <c r="D59" i="8" s="1"/>
  <c r="E59" i="8" s="1"/>
  <c r="B58" i="8"/>
  <c r="D58" i="8" s="1"/>
  <c r="E58" i="8" s="1"/>
  <c r="B57" i="8"/>
  <c r="B56" i="8"/>
  <c r="D56" i="8" s="1"/>
  <c r="E56" i="8" s="1"/>
  <c r="B55" i="8"/>
  <c r="D55" i="8" s="1"/>
  <c r="E55" i="8" s="1"/>
  <c r="B54" i="8"/>
  <c r="B53" i="8"/>
  <c r="D53" i="8" s="1"/>
  <c r="E53" i="8" s="1"/>
  <c r="B52" i="8"/>
  <c r="D52" i="8" s="1"/>
  <c r="E52" i="8" s="1"/>
  <c r="B51" i="8"/>
  <c r="D51" i="8" s="1"/>
  <c r="E51" i="8" s="1"/>
  <c r="B50" i="8"/>
  <c r="D50" i="8" s="1"/>
  <c r="E50" i="8" s="1"/>
  <c r="B49" i="8"/>
  <c r="B48" i="8"/>
  <c r="D48" i="8" s="1"/>
  <c r="E48" i="8" s="1"/>
  <c r="B47" i="8"/>
  <c r="B46" i="8"/>
  <c r="B45" i="8"/>
  <c r="B42" i="8"/>
  <c r="B41" i="8"/>
  <c r="D41" i="8" s="1"/>
  <c r="E41" i="8" s="1"/>
  <c r="B40" i="8"/>
  <c r="D40" i="8" s="1"/>
  <c r="E40" i="8" s="1"/>
  <c r="B39" i="8"/>
  <c r="D39" i="8" s="1"/>
  <c r="E39" i="8" s="1"/>
  <c r="B38" i="8"/>
  <c r="D38" i="8" s="1"/>
  <c r="E38" i="8" s="1"/>
  <c r="B37" i="8"/>
  <c r="D37" i="8" s="1"/>
  <c r="E37" i="8" s="1"/>
  <c r="B36" i="8"/>
  <c r="D36" i="8" s="1"/>
  <c r="E36" i="8" s="1"/>
  <c r="B35" i="8"/>
  <c r="D35" i="8" s="1"/>
  <c r="E35" i="8" s="1"/>
  <c r="B34" i="8"/>
  <c r="B33" i="8"/>
  <c r="B32" i="8"/>
  <c r="D32" i="8" s="1"/>
  <c r="E32" i="8" s="1"/>
  <c r="B31" i="8"/>
  <c r="D31" i="8" s="1"/>
  <c r="E31" i="8" s="1"/>
  <c r="B30" i="8"/>
  <c r="B29" i="8"/>
  <c r="B28" i="8"/>
  <c r="D28" i="8" s="1"/>
  <c r="E28" i="8" s="1"/>
  <c r="B27" i="8"/>
  <c r="D27" i="8" s="1"/>
  <c r="E27" i="8" s="1"/>
  <c r="B26" i="8"/>
  <c r="D26" i="8" s="1"/>
  <c r="E26" i="8" s="1"/>
  <c r="B25" i="8"/>
  <c r="D25" i="8" s="1"/>
  <c r="E25" i="8" s="1"/>
  <c r="B24" i="8"/>
  <c r="D24" i="8" s="1"/>
  <c r="E24" i="8" s="1"/>
  <c r="B23" i="8"/>
  <c r="D23" i="8" s="1"/>
  <c r="E23" i="8" s="1"/>
  <c r="B22" i="8"/>
  <c r="D22" i="8" s="1"/>
  <c r="E22" i="8" s="1"/>
  <c r="B21" i="8"/>
  <c r="D21" i="8" s="1"/>
  <c r="E21" i="8" s="1"/>
  <c r="B20" i="8"/>
  <c r="B19" i="8"/>
  <c r="B18" i="8"/>
  <c r="D18" i="8" s="1"/>
  <c r="E18" i="8" s="1"/>
  <c r="B17" i="8"/>
  <c r="B16" i="8"/>
  <c r="B13" i="8"/>
  <c r="B9" i="8"/>
  <c r="B88" i="9" l="1"/>
  <c r="B99" i="9" s="1"/>
  <c r="B101" i="9" s="1"/>
  <c r="B68" i="8"/>
  <c r="B98" i="8"/>
  <c r="D92" i="8"/>
  <c r="E92" i="8" s="1"/>
  <c r="D34" i="8"/>
  <c r="E34" i="8" s="1"/>
  <c r="D33" i="8"/>
  <c r="E33" i="8" s="1"/>
  <c r="D68" i="8"/>
  <c r="E68" i="8" s="1"/>
  <c r="D63" i="8"/>
  <c r="E63" i="8" s="1"/>
  <c r="D71" i="8"/>
  <c r="E71" i="8" s="1"/>
  <c r="D19" i="8"/>
  <c r="E19" i="8" s="1"/>
  <c r="D46" i="8"/>
  <c r="E46" i="8" s="1"/>
  <c r="D57" i="8"/>
  <c r="E57" i="8" s="1"/>
  <c r="D17" i="8"/>
  <c r="E17" i="8" s="1"/>
  <c r="D49" i="8"/>
  <c r="E49" i="8" s="1"/>
  <c r="D91" i="8"/>
  <c r="E91" i="8" s="1"/>
  <c r="D98" i="8"/>
  <c r="E98" i="8" s="1"/>
  <c r="B88" i="8"/>
  <c r="B99" i="8" s="1"/>
  <c r="B101" i="8" s="1"/>
  <c r="D29" i="8"/>
  <c r="E29" i="8" s="1"/>
  <c r="D30" i="8"/>
  <c r="E30" i="8" s="1"/>
  <c r="D54" i="8"/>
  <c r="E54" i="8" s="1"/>
  <c r="D47" i="8"/>
  <c r="E47" i="8" s="1"/>
  <c r="D29" i="9"/>
  <c r="E29" i="9" s="1"/>
  <c r="D30" i="9"/>
  <c r="E30" i="9" s="1"/>
  <c r="D20" i="8"/>
  <c r="E20" i="8" s="1"/>
  <c r="D16" i="11"/>
  <c r="E16" i="11" s="1"/>
  <c r="D17" i="9"/>
  <c r="E17" i="9" s="1"/>
  <c r="D16" i="10"/>
  <c r="E16" i="10" s="1"/>
  <c r="D33" i="9"/>
  <c r="E33" i="9" s="1"/>
  <c r="D84" i="9"/>
  <c r="E84" i="9" s="1"/>
  <c r="D87" i="9"/>
  <c r="E87" i="9" s="1"/>
  <c r="D70" i="9"/>
  <c r="E70" i="9" s="1"/>
  <c r="D82" i="9"/>
  <c r="E82" i="9" s="1"/>
  <c r="D19" i="9"/>
  <c r="E19" i="9" s="1"/>
  <c r="B100" i="7"/>
  <c r="B97" i="7"/>
  <c r="D97" i="7" s="1"/>
  <c r="E97" i="7" s="1"/>
  <c r="B96" i="7"/>
  <c r="D96" i="7" s="1"/>
  <c r="E96" i="7" s="1"/>
  <c r="B95" i="7"/>
  <c r="D95" i="7" s="1"/>
  <c r="E95" i="7" s="1"/>
  <c r="B94" i="7"/>
  <c r="D94" i="7" s="1"/>
  <c r="E94" i="7" s="1"/>
  <c r="D93" i="7"/>
  <c r="E93" i="7" s="1"/>
  <c r="B93" i="7"/>
  <c r="B92" i="7"/>
  <c r="B91" i="7"/>
  <c r="B86" i="7"/>
  <c r="D86" i="7" s="1"/>
  <c r="E86" i="7" s="1"/>
  <c r="B85" i="7"/>
  <c r="D85" i="7" s="1"/>
  <c r="E85" i="7" s="1"/>
  <c r="B84" i="7"/>
  <c r="B87" i="7" s="1"/>
  <c r="B81" i="7"/>
  <c r="D81" i="7" s="1"/>
  <c r="E81" i="7" s="1"/>
  <c r="B80" i="7"/>
  <c r="D80" i="7" s="1"/>
  <c r="E80" i="7" s="1"/>
  <c r="B79" i="7"/>
  <c r="D79" i="7" s="1"/>
  <c r="E79" i="7" s="1"/>
  <c r="B78" i="7"/>
  <c r="D78" i="7" s="1"/>
  <c r="E78" i="7" s="1"/>
  <c r="B77" i="7"/>
  <c r="D77" i="7" s="1"/>
  <c r="E77" i="7" s="1"/>
  <c r="B76" i="7"/>
  <c r="D76" i="7" s="1"/>
  <c r="E76" i="7" s="1"/>
  <c r="B75" i="7"/>
  <c r="D75" i="7" s="1"/>
  <c r="E75" i="7" s="1"/>
  <c r="B74" i="7"/>
  <c r="D74" i="7" s="1"/>
  <c r="E74" i="7" s="1"/>
  <c r="B73" i="7"/>
  <c r="D73" i="7" s="1"/>
  <c r="E73" i="7" s="1"/>
  <c r="B72" i="7"/>
  <c r="D72" i="7" s="1"/>
  <c r="E72" i="7" s="1"/>
  <c r="B71" i="7"/>
  <c r="B70" i="7"/>
  <c r="B67" i="7"/>
  <c r="D67" i="7" s="1"/>
  <c r="E67" i="7" s="1"/>
  <c r="B66" i="7"/>
  <c r="D66" i="7" s="1"/>
  <c r="E66" i="7" s="1"/>
  <c r="B65" i="7"/>
  <c r="D65" i="7" s="1"/>
  <c r="E65" i="7" s="1"/>
  <c r="D64" i="7"/>
  <c r="E64" i="7" s="1"/>
  <c r="B64" i="7"/>
  <c r="B63" i="7"/>
  <c r="B61" i="7"/>
  <c r="D61" i="7" s="1"/>
  <c r="E61" i="7" s="1"/>
  <c r="B60" i="7"/>
  <c r="D60" i="7" s="1"/>
  <c r="E60" i="7" s="1"/>
  <c r="B59" i="7"/>
  <c r="D59" i="7" s="1"/>
  <c r="E59" i="7" s="1"/>
  <c r="B58" i="7"/>
  <c r="D58" i="7" s="1"/>
  <c r="E58" i="7" s="1"/>
  <c r="B57" i="7"/>
  <c r="B56" i="7"/>
  <c r="D56" i="7" s="1"/>
  <c r="E56" i="7" s="1"/>
  <c r="B55" i="7"/>
  <c r="D55" i="7" s="1"/>
  <c r="E55" i="7" s="1"/>
  <c r="B54" i="7"/>
  <c r="D54" i="7" s="1"/>
  <c r="E54" i="7" s="1"/>
  <c r="D53" i="7"/>
  <c r="E53" i="7" s="1"/>
  <c r="B53" i="7"/>
  <c r="B52" i="7"/>
  <c r="D52" i="7" s="1"/>
  <c r="E52" i="7" s="1"/>
  <c r="B51" i="7"/>
  <c r="D51" i="7" s="1"/>
  <c r="E51" i="7" s="1"/>
  <c r="B50" i="7"/>
  <c r="D50" i="7" s="1"/>
  <c r="E50" i="7" s="1"/>
  <c r="B49" i="7"/>
  <c r="B48" i="7"/>
  <c r="D48" i="7" s="1"/>
  <c r="E48" i="7" s="1"/>
  <c r="B47" i="7"/>
  <c r="B46" i="7"/>
  <c r="B45" i="7"/>
  <c r="B42" i="7"/>
  <c r="D41" i="7"/>
  <c r="E41" i="7" s="1"/>
  <c r="B41" i="7"/>
  <c r="B40" i="7"/>
  <c r="D40" i="7" s="1"/>
  <c r="E40" i="7" s="1"/>
  <c r="B39" i="7"/>
  <c r="D39" i="7" s="1"/>
  <c r="E39" i="7" s="1"/>
  <c r="B38" i="7"/>
  <c r="D38" i="7" s="1"/>
  <c r="E38" i="7" s="1"/>
  <c r="B37" i="7"/>
  <c r="D37" i="7" s="1"/>
  <c r="E37" i="7" s="1"/>
  <c r="B36" i="7"/>
  <c r="D36" i="7" s="1"/>
  <c r="E36" i="7" s="1"/>
  <c r="D35" i="7"/>
  <c r="E35" i="7" s="1"/>
  <c r="B35" i="7"/>
  <c r="B34" i="7"/>
  <c r="B33" i="7"/>
  <c r="B32" i="7"/>
  <c r="D32" i="7" s="1"/>
  <c r="E32" i="7" s="1"/>
  <c r="B31" i="7"/>
  <c r="D31" i="7" s="1"/>
  <c r="E31" i="7" s="1"/>
  <c r="B30" i="7"/>
  <c r="B29" i="7"/>
  <c r="B28" i="7"/>
  <c r="D28" i="7" s="1"/>
  <c r="E28" i="7" s="1"/>
  <c r="D27" i="7"/>
  <c r="E27" i="7" s="1"/>
  <c r="B27" i="7"/>
  <c r="B26" i="7"/>
  <c r="D26" i="7" s="1"/>
  <c r="E26" i="7" s="1"/>
  <c r="B25" i="7"/>
  <c r="D25" i="7" s="1"/>
  <c r="E25" i="7" s="1"/>
  <c r="B24" i="7"/>
  <c r="D24" i="7" s="1"/>
  <c r="E24" i="7" s="1"/>
  <c r="B23" i="7"/>
  <c r="D23" i="7" s="1"/>
  <c r="E23" i="7" s="1"/>
  <c r="B22" i="7"/>
  <c r="D22" i="7" s="1"/>
  <c r="E22" i="7" s="1"/>
  <c r="D21" i="7"/>
  <c r="E21" i="7" s="1"/>
  <c r="B21" i="7"/>
  <c r="B20" i="7"/>
  <c r="B19" i="7"/>
  <c r="B18" i="7"/>
  <c r="D18" i="7" s="1"/>
  <c r="E18" i="7" s="1"/>
  <c r="B17" i="7"/>
  <c r="B16" i="7"/>
  <c r="B13" i="7"/>
  <c r="B9" i="7"/>
  <c r="B98" i="7" l="1"/>
  <c r="B82" i="7"/>
  <c r="B68" i="7"/>
  <c r="D91" i="7"/>
  <c r="E91" i="7" s="1"/>
  <c r="D34" i="7"/>
  <c r="E34" i="7" s="1"/>
  <c r="D33" i="7"/>
  <c r="E33" i="7" s="1"/>
  <c r="D71" i="7"/>
  <c r="E71" i="7" s="1"/>
  <c r="D29" i="7"/>
  <c r="E29" i="7" s="1"/>
  <c r="D30" i="7"/>
  <c r="E30" i="7" s="1"/>
  <c r="B88" i="7"/>
  <c r="B99" i="7" s="1"/>
  <c r="B101" i="7" s="1"/>
  <c r="D19" i="7"/>
  <c r="E19" i="7" s="1"/>
  <c r="D46" i="7"/>
  <c r="E46" i="7" s="1"/>
  <c r="D57" i="7"/>
  <c r="E57" i="7" s="1"/>
  <c r="D17" i="7"/>
  <c r="E17" i="7" s="1"/>
  <c r="D49" i="7"/>
  <c r="E49" i="7" s="1"/>
  <c r="D20" i="7"/>
  <c r="E20" i="7" s="1"/>
  <c r="D42" i="11"/>
  <c r="E42" i="11" s="1"/>
  <c r="D92" i="7"/>
  <c r="E92" i="7" s="1"/>
  <c r="D42" i="10"/>
  <c r="E42" i="10" s="1"/>
  <c r="D88" i="9"/>
  <c r="E88" i="9" s="1"/>
  <c r="D47" i="7"/>
  <c r="E47" i="7" s="1"/>
  <c r="D70" i="8"/>
  <c r="E70" i="8" s="1"/>
  <c r="D82" i="8"/>
  <c r="E82" i="8" s="1"/>
  <c r="D45" i="8"/>
  <c r="E45" i="8" s="1"/>
  <c r="D84" i="8"/>
  <c r="E84" i="8" s="1"/>
  <c r="D87" i="8"/>
  <c r="E87" i="8" s="1"/>
  <c r="B100" i="6"/>
  <c r="B97" i="6"/>
  <c r="D97" i="6" s="1"/>
  <c r="E97" i="6" s="1"/>
  <c r="B96" i="6"/>
  <c r="D96" i="6" s="1"/>
  <c r="E96" i="6" s="1"/>
  <c r="B95" i="6"/>
  <c r="D95" i="6" s="1"/>
  <c r="E95" i="6" s="1"/>
  <c r="B94" i="6"/>
  <c r="D94" i="6" s="1"/>
  <c r="E94" i="6" s="1"/>
  <c r="B93" i="6"/>
  <c r="D93" i="6" s="1"/>
  <c r="E93" i="6" s="1"/>
  <c r="B92" i="6"/>
  <c r="B91" i="6"/>
  <c r="B86" i="6"/>
  <c r="D86" i="6" s="1"/>
  <c r="E86" i="6" s="1"/>
  <c r="B85" i="6"/>
  <c r="D85" i="6" s="1"/>
  <c r="E85" i="6" s="1"/>
  <c r="B84" i="6"/>
  <c r="B87" i="6" s="1"/>
  <c r="B81" i="6"/>
  <c r="D81" i="6" s="1"/>
  <c r="E81" i="6" s="1"/>
  <c r="B80" i="6"/>
  <c r="D80" i="6" s="1"/>
  <c r="E80" i="6" s="1"/>
  <c r="B79" i="6"/>
  <c r="D79" i="6" s="1"/>
  <c r="E79" i="6" s="1"/>
  <c r="B78" i="6"/>
  <c r="D78" i="6" s="1"/>
  <c r="E78" i="6" s="1"/>
  <c r="B77" i="6"/>
  <c r="D77" i="6" s="1"/>
  <c r="E77" i="6" s="1"/>
  <c r="B76" i="6"/>
  <c r="D76" i="6" s="1"/>
  <c r="E76" i="6" s="1"/>
  <c r="B75" i="6"/>
  <c r="D75" i="6" s="1"/>
  <c r="E75" i="6" s="1"/>
  <c r="B74" i="6"/>
  <c r="D74" i="6" s="1"/>
  <c r="E74" i="6" s="1"/>
  <c r="B73" i="6"/>
  <c r="D73" i="6" s="1"/>
  <c r="E73" i="6" s="1"/>
  <c r="B72" i="6"/>
  <c r="D72" i="6" s="1"/>
  <c r="E72" i="6" s="1"/>
  <c r="B71" i="6"/>
  <c r="B70" i="6"/>
  <c r="B67" i="6"/>
  <c r="D67" i="6" s="1"/>
  <c r="E67" i="6" s="1"/>
  <c r="B66" i="6"/>
  <c r="D66" i="6" s="1"/>
  <c r="E66" i="6" s="1"/>
  <c r="B65" i="6"/>
  <c r="D65" i="6" s="1"/>
  <c r="E65" i="6" s="1"/>
  <c r="B64" i="6"/>
  <c r="D64" i="6" s="1"/>
  <c r="E64" i="6" s="1"/>
  <c r="B63" i="6"/>
  <c r="B61" i="6"/>
  <c r="D61" i="6" s="1"/>
  <c r="E61" i="6" s="1"/>
  <c r="B60" i="6"/>
  <c r="D60" i="6" s="1"/>
  <c r="E60" i="6" s="1"/>
  <c r="B59" i="6"/>
  <c r="B58" i="6"/>
  <c r="D58" i="6" s="1"/>
  <c r="E58" i="6" s="1"/>
  <c r="B57" i="6"/>
  <c r="D57" i="6" s="1"/>
  <c r="E57" i="6" s="1"/>
  <c r="B56" i="6"/>
  <c r="D56" i="6" s="1"/>
  <c r="E56" i="6" s="1"/>
  <c r="B55" i="6"/>
  <c r="D55" i="6" s="1"/>
  <c r="E55" i="6" s="1"/>
  <c r="B54" i="6"/>
  <c r="D54" i="6" s="1"/>
  <c r="E54" i="6" s="1"/>
  <c r="B53" i="6"/>
  <c r="D53" i="6" s="1"/>
  <c r="E53" i="6" s="1"/>
  <c r="B52" i="6"/>
  <c r="D52" i="6" s="1"/>
  <c r="E52" i="6" s="1"/>
  <c r="B51" i="6"/>
  <c r="B50" i="6"/>
  <c r="D50" i="6" s="1"/>
  <c r="E50" i="6" s="1"/>
  <c r="B49" i="6"/>
  <c r="D49" i="6" s="1"/>
  <c r="E49" i="6" s="1"/>
  <c r="B48" i="6"/>
  <c r="D48" i="6" s="1"/>
  <c r="E48" i="6" s="1"/>
  <c r="B47" i="6"/>
  <c r="D47" i="6" s="1"/>
  <c r="E47" i="6" s="1"/>
  <c r="B46" i="6"/>
  <c r="B45" i="6"/>
  <c r="B42" i="6"/>
  <c r="B41" i="6"/>
  <c r="D41" i="6" s="1"/>
  <c r="E41" i="6" s="1"/>
  <c r="B40" i="6"/>
  <c r="D40" i="6" s="1"/>
  <c r="E40" i="6" s="1"/>
  <c r="B39" i="6"/>
  <c r="D39" i="6" s="1"/>
  <c r="E39" i="6" s="1"/>
  <c r="B38" i="6"/>
  <c r="B37" i="6"/>
  <c r="D37" i="6" s="1"/>
  <c r="E37" i="6" s="1"/>
  <c r="B36" i="6"/>
  <c r="D36" i="6" s="1"/>
  <c r="E36" i="6" s="1"/>
  <c r="B35" i="6"/>
  <c r="D35" i="6" s="1"/>
  <c r="E35" i="6" s="1"/>
  <c r="B34" i="6"/>
  <c r="B33" i="6"/>
  <c r="B32" i="6"/>
  <c r="D32" i="6" s="1"/>
  <c r="E32" i="6" s="1"/>
  <c r="B31" i="6"/>
  <c r="D31" i="6" s="1"/>
  <c r="E31" i="6" s="1"/>
  <c r="B30" i="6"/>
  <c r="B29" i="6"/>
  <c r="B28" i="6"/>
  <c r="D28" i="6" s="1"/>
  <c r="E28" i="6" s="1"/>
  <c r="B27" i="6"/>
  <c r="D27" i="6" s="1"/>
  <c r="E27" i="6" s="1"/>
  <c r="D26" i="6"/>
  <c r="E26" i="6" s="1"/>
  <c r="B26" i="6"/>
  <c r="B25" i="6"/>
  <c r="D25" i="6" s="1"/>
  <c r="E25" i="6" s="1"/>
  <c r="B24" i="6"/>
  <c r="D24" i="6" s="1"/>
  <c r="E24" i="6" s="1"/>
  <c r="B23" i="6"/>
  <c r="D23" i="6" s="1"/>
  <c r="E23" i="6" s="1"/>
  <c r="B22" i="6"/>
  <c r="D22" i="6" s="1"/>
  <c r="E22" i="6" s="1"/>
  <c r="B21" i="6"/>
  <c r="D21" i="6" s="1"/>
  <c r="E21" i="6" s="1"/>
  <c r="B20" i="6"/>
  <c r="B19" i="6"/>
  <c r="B18" i="6"/>
  <c r="D18" i="6" s="1"/>
  <c r="E18" i="6" s="1"/>
  <c r="B17" i="6"/>
  <c r="D17" i="6" s="1"/>
  <c r="E17" i="6" s="1"/>
  <c r="B16" i="6"/>
  <c r="B13" i="6"/>
  <c r="B9" i="6" s="1"/>
  <c r="B98" i="6" l="1"/>
  <c r="B82" i="6"/>
  <c r="B68" i="6"/>
  <c r="B88" i="6" s="1"/>
  <c r="B99" i="6" s="1"/>
  <c r="B101" i="6" s="1"/>
  <c r="D20" i="6"/>
  <c r="E20" i="6" s="1"/>
  <c r="D19" i="6"/>
  <c r="E19" i="6" s="1"/>
  <c r="D59" i="6"/>
  <c r="E59" i="6" s="1"/>
  <c r="D63" i="6"/>
  <c r="E63" i="6" s="1"/>
  <c r="D68" i="6"/>
  <c r="E68" i="6" s="1"/>
  <c r="D45" i="6"/>
  <c r="E45" i="6" s="1"/>
  <c r="D71" i="6"/>
  <c r="E71" i="6" s="1"/>
  <c r="D33" i="6"/>
  <c r="E33" i="6" s="1"/>
  <c r="D91" i="6"/>
  <c r="E91" i="6" s="1"/>
  <c r="D84" i="6"/>
  <c r="E84" i="6" s="1"/>
  <c r="D87" i="6"/>
  <c r="E87" i="6" s="1"/>
  <c r="D30" i="6"/>
  <c r="E30" i="6" s="1"/>
  <c r="D29" i="6"/>
  <c r="E29" i="6" s="1"/>
  <c r="D46" i="6"/>
  <c r="E46" i="6" s="1"/>
  <c r="D51" i="6"/>
  <c r="E51" i="6" s="1"/>
  <c r="D38" i="6"/>
  <c r="E38" i="6" s="1"/>
  <c r="D92" i="6"/>
  <c r="E92" i="6" s="1"/>
  <c r="D16" i="8"/>
  <c r="E16" i="8" s="1"/>
  <c r="D16" i="9"/>
  <c r="E16" i="9" s="1"/>
  <c r="D45" i="7"/>
  <c r="E45" i="7" s="1"/>
  <c r="D34" i="6"/>
  <c r="E34" i="6" s="1"/>
  <c r="D87" i="7"/>
  <c r="E87" i="7" s="1"/>
  <c r="D84" i="7"/>
  <c r="E84" i="7" s="1"/>
  <c r="D88" i="8"/>
  <c r="E88" i="8" s="1"/>
  <c r="D98" i="7"/>
  <c r="E98" i="7" s="1"/>
  <c r="D68" i="7"/>
  <c r="E68" i="7" s="1"/>
  <c r="D63" i="7"/>
  <c r="E63" i="7" s="1"/>
  <c r="D16" i="7"/>
  <c r="E16" i="7" s="1"/>
  <c r="D70" i="7"/>
  <c r="E70" i="7" s="1"/>
  <c r="D82" i="7"/>
  <c r="E82" i="7" s="1"/>
  <c r="B100" i="5"/>
  <c r="B97" i="5"/>
  <c r="D97" i="5" s="1"/>
  <c r="E97" i="5" s="1"/>
  <c r="B96" i="5"/>
  <c r="D96" i="5" s="1"/>
  <c r="E96" i="5" s="1"/>
  <c r="B95" i="5"/>
  <c r="D95" i="5" s="1"/>
  <c r="E95" i="5" s="1"/>
  <c r="B94" i="5"/>
  <c r="D94" i="5" s="1"/>
  <c r="E94" i="5" s="1"/>
  <c r="B93" i="5"/>
  <c r="D93" i="5" s="1"/>
  <c r="E93" i="5" s="1"/>
  <c r="B92" i="5"/>
  <c r="D92" i="5" s="1"/>
  <c r="E92" i="5" s="1"/>
  <c r="B91" i="5"/>
  <c r="B86" i="5"/>
  <c r="D86" i="5" s="1"/>
  <c r="E86" i="5" s="1"/>
  <c r="D85" i="5"/>
  <c r="E85" i="5" s="1"/>
  <c r="B85" i="5"/>
  <c r="B84" i="5"/>
  <c r="B81" i="5"/>
  <c r="D81" i="5" s="1"/>
  <c r="E81" i="5" s="1"/>
  <c r="B80" i="5"/>
  <c r="D80" i="5" s="1"/>
  <c r="E80" i="5" s="1"/>
  <c r="B79" i="5"/>
  <c r="D79" i="5" s="1"/>
  <c r="E79" i="5" s="1"/>
  <c r="B78" i="5"/>
  <c r="D78" i="5" s="1"/>
  <c r="E78" i="5" s="1"/>
  <c r="B77" i="5"/>
  <c r="D77" i="5" s="1"/>
  <c r="E77" i="5" s="1"/>
  <c r="B76" i="5"/>
  <c r="D76" i="5" s="1"/>
  <c r="E76" i="5" s="1"/>
  <c r="B75" i="5"/>
  <c r="D75" i="5" s="1"/>
  <c r="E75" i="5" s="1"/>
  <c r="B74" i="5"/>
  <c r="D74" i="5" s="1"/>
  <c r="E74" i="5" s="1"/>
  <c r="B73" i="5"/>
  <c r="D73" i="5" s="1"/>
  <c r="E73" i="5" s="1"/>
  <c r="B72" i="5"/>
  <c r="D72" i="5" s="1"/>
  <c r="E72" i="5" s="1"/>
  <c r="B71" i="5"/>
  <c r="B70" i="5"/>
  <c r="B82" i="5" s="1"/>
  <c r="D67" i="5"/>
  <c r="E67" i="5" s="1"/>
  <c r="B67" i="5"/>
  <c r="B66" i="5"/>
  <c r="D66" i="5" s="1"/>
  <c r="E66" i="5" s="1"/>
  <c r="B65" i="5"/>
  <c r="D65" i="5" s="1"/>
  <c r="E65" i="5" s="1"/>
  <c r="B64" i="5"/>
  <c r="D64" i="5" s="1"/>
  <c r="E64" i="5" s="1"/>
  <c r="B63" i="5"/>
  <c r="B68" i="5" s="1"/>
  <c r="B61" i="5"/>
  <c r="D61" i="5" s="1"/>
  <c r="E61" i="5" s="1"/>
  <c r="B60" i="5"/>
  <c r="B59" i="5"/>
  <c r="D59" i="5" s="1"/>
  <c r="E59" i="5" s="1"/>
  <c r="B58" i="5"/>
  <c r="D58" i="5" s="1"/>
  <c r="E58" i="5" s="1"/>
  <c r="B57" i="5"/>
  <c r="D57" i="5" s="1"/>
  <c r="E57" i="5" s="1"/>
  <c r="B56" i="5"/>
  <c r="D56" i="5" s="1"/>
  <c r="E56" i="5" s="1"/>
  <c r="B55" i="5"/>
  <c r="D55" i="5" s="1"/>
  <c r="E55" i="5" s="1"/>
  <c r="B54" i="5"/>
  <c r="D54" i="5" s="1"/>
  <c r="E54" i="5" s="1"/>
  <c r="B53" i="5"/>
  <c r="D53" i="5" s="1"/>
  <c r="E53" i="5" s="1"/>
  <c r="B52" i="5"/>
  <c r="D52" i="5" s="1"/>
  <c r="E52" i="5" s="1"/>
  <c r="B51" i="5"/>
  <c r="D51" i="5" s="1"/>
  <c r="E51" i="5" s="1"/>
  <c r="B50" i="5"/>
  <c r="D50" i="5" s="1"/>
  <c r="E50" i="5" s="1"/>
  <c r="B49" i="5"/>
  <c r="D49" i="5" s="1"/>
  <c r="E49" i="5" s="1"/>
  <c r="B48" i="5"/>
  <c r="B47" i="5"/>
  <c r="B46" i="5"/>
  <c r="B45" i="5"/>
  <c r="B42" i="5"/>
  <c r="B41" i="5"/>
  <c r="D41" i="5" s="1"/>
  <c r="E41" i="5" s="1"/>
  <c r="B40" i="5"/>
  <c r="D40" i="5" s="1"/>
  <c r="E40" i="5" s="1"/>
  <c r="B39" i="5"/>
  <c r="D39" i="5" s="1"/>
  <c r="E39" i="5" s="1"/>
  <c r="D38" i="5"/>
  <c r="E38" i="5" s="1"/>
  <c r="B38" i="5"/>
  <c r="B37" i="5"/>
  <c r="D37" i="5" s="1"/>
  <c r="E37" i="5" s="1"/>
  <c r="B36" i="5"/>
  <c r="D36" i="5" s="1"/>
  <c r="E36" i="5" s="1"/>
  <c r="B35" i="5"/>
  <c r="D35" i="5" s="1"/>
  <c r="E35" i="5" s="1"/>
  <c r="B34" i="5"/>
  <c r="B33" i="5"/>
  <c r="B32" i="5"/>
  <c r="D32" i="5" s="1"/>
  <c r="E32" i="5" s="1"/>
  <c r="D31" i="5"/>
  <c r="E31" i="5" s="1"/>
  <c r="B31" i="5"/>
  <c r="B30" i="5"/>
  <c r="D30" i="5" s="1"/>
  <c r="E30" i="5" s="1"/>
  <c r="B29" i="5"/>
  <c r="B28" i="5"/>
  <c r="D28" i="5" s="1"/>
  <c r="E28" i="5" s="1"/>
  <c r="B27" i="5"/>
  <c r="D27" i="5" s="1"/>
  <c r="E27" i="5" s="1"/>
  <c r="B26" i="5"/>
  <c r="D26" i="5" s="1"/>
  <c r="E26" i="5" s="1"/>
  <c r="D25" i="5"/>
  <c r="E25" i="5" s="1"/>
  <c r="B25" i="5"/>
  <c r="B24" i="5"/>
  <c r="D24" i="5" s="1"/>
  <c r="E24" i="5" s="1"/>
  <c r="B23" i="5"/>
  <c r="D23" i="5" s="1"/>
  <c r="E23" i="5" s="1"/>
  <c r="B22" i="5"/>
  <c r="D22" i="5" s="1"/>
  <c r="E22" i="5" s="1"/>
  <c r="B21" i="5"/>
  <c r="D21" i="5" s="1"/>
  <c r="E21" i="5" s="1"/>
  <c r="B20" i="5"/>
  <c r="B19" i="5"/>
  <c r="D18" i="5"/>
  <c r="E18" i="5" s="1"/>
  <c r="B18" i="5"/>
  <c r="B17" i="5"/>
  <c r="D17" i="5" s="1"/>
  <c r="E17" i="5" s="1"/>
  <c r="B16" i="5"/>
  <c r="B13" i="5"/>
  <c r="B9" i="5"/>
  <c r="B88" i="5" l="1"/>
  <c r="B99" i="5" s="1"/>
  <c r="B101" i="5" s="1"/>
  <c r="B87" i="5"/>
  <c r="B98" i="5"/>
  <c r="D91" i="5"/>
  <c r="E91" i="5" s="1"/>
  <c r="D19" i="5"/>
  <c r="E19" i="5" s="1"/>
  <c r="D20" i="5"/>
  <c r="E20" i="5" s="1"/>
  <c r="D46" i="5"/>
  <c r="E46" i="5" s="1"/>
  <c r="D84" i="5"/>
  <c r="E84" i="5" s="1"/>
  <c r="D87" i="5"/>
  <c r="E87" i="5" s="1"/>
  <c r="D48" i="5"/>
  <c r="E48" i="5" s="1"/>
  <c r="D33" i="5"/>
  <c r="E33" i="5" s="1"/>
  <c r="D34" i="5"/>
  <c r="E34" i="5" s="1"/>
  <c r="D45" i="5"/>
  <c r="E45" i="5" s="1"/>
  <c r="D60" i="5"/>
  <c r="E60" i="5" s="1"/>
  <c r="D68" i="5"/>
  <c r="E68" i="5" s="1"/>
  <c r="D47" i="5"/>
  <c r="E47" i="5" s="1"/>
  <c r="D71" i="5"/>
  <c r="E71" i="5" s="1"/>
  <c r="D70" i="6"/>
  <c r="E70" i="6" s="1"/>
  <c r="D29" i="5"/>
  <c r="E29" i="5" s="1"/>
  <c r="D63" i="5"/>
  <c r="E63" i="5" s="1"/>
  <c r="D98" i="6"/>
  <c r="E98" i="6" s="1"/>
  <c r="D16" i="6"/>
  <c r="E16" i="6" s="1"/>
  <c r="D42" i="7"/>
  <c r="E42" i="7" s="1"/>
  <c r="D42" i="8"/>
  <c r="E42" i="8" s="1"/>
  <c r="D98" i="5"/>
  <c r="E98" i="5" s="1"/>
  <c r="D88" i="7"/>
  <c r="E88" i="7" s="1"/>
  <c r="D42" i="9"/>
  <c r="E42" i="9" s="1"/>
  <c r="B100" i="4"/>
  <c r="D97" i="4"/>
  <c r="E97" i="4" s="1"/>
  <c r="B97" i="4"/>
  <c r="B96" i="4"/>
  <c r="D96" i="4" s="1"/>
  <c r="E96" i="4" s="1"/>
  <c r="B95" i="4"/>
  <c r="D95" i="4" s="1"/>
  <c r="E95" i="4" s="1"/>
  <c r="B94" i="4"/>
  <c r="D94" i="4" s="1"/>
  <c r="E94" i="4" s="1"/>
  <c r="B93" i="4"/>
  <c r="D93" i="4" s="1"/>
  <c r="E93" i="4" s="1"/>
  <c r="B92" i="4"/>
  <c r="B91" i="4"/>
  <c r="B87" i="4"/>
  <c r="B86" i="4"/>
  <c r="D86" i="4" s="1"/>
  <c r="E86" i="4" s="1"/>
  <c r="B85" i="4"/>
  <c r="D85" i="4" s="1"/>
  <c r="E85" i="4" s="1"/>
  <c r="B84" i="4"/>
  <c r="B81" i="4"/>
  <c r="D81" i="4" s="1"/>
  <c r="E81" i="4" s="1"/>
  <c r="B80" i="4"/>
  <c r="D80" i="4" s="1"/>
  <c r="E80" i="4" s="1"/>
  <c r="B79" i="4"/>
  <c r="D79" i="4" s="1"/>
  <c r="E79" i="4" s="1"/>
  <c r="D78" i="4"/>
  <c r="E78" i="4" s="1"/>
  <c r="B78" i="4"/>
  <c r="B77" i="4"/>
  <c r="D77" i="4" s="1"/>
  <c r="E77" i="4" s="1"/>
  <c r="B76" i="4"/>
  <c r="D76" i="4" s="1"/>
  <c r="E76" i="4" s="1"/>
  <c r="B75" i="4"/>
  <c r="D75" i="4" s="1"/>
  <c r="E75" i="4" s="1"/>
  <c r="B74" i="4"/>
  <c r="D74" i="4" s="1"/>
  <c r="E74" i="4" s="1"/>
  <c r="B73" i="4"/>
  <c r="D73" i="4" s="1"/>
  <c r="E73" i="4" s="1"/>
  <c r="D72" i="4"/>
  <c r="E72" i="4" s="1"/>
  <c r="B72" i="4"/>
  <c r="B71" i="4"/>
  <c r="B70" i="4"/>
  <c r="B67" i="4"/>
  <c r="D67" i="4" s="1"/>
  <c r="E67" i="4" s="1"/>
  <c r="B66" i="4"/>
  <c r="D66" i="4" s="1"/>
  <c r="E66" i="4" s="1"/>
  <c r="B65" i="4"/>
  <c r="D65" i="4" s="1"/>
  <c r="E65" i="4" s="1"/>
  <c r="B64" i="4"/>
  <c r="D64" i="4" s="1"/>
  <c r="E64" i="4" s="1"/>
  <c r="B63" i="4"/>
  <c r="B68" i="4" s="1"/>
  <c r="B61" i="4"/>
  <c r="D61" i="4" s="1"/>
  <c r="E61" i="4" s="1"/>
  <c r="B60" i="4"/>
  <c r="D60" i="4" s="1"/>
  <c r="E60" i="4" s="1"/>
  <c r="B59" i="4"/>
  <c r="D59" i="4" s="1"/>
  <c r="E59" i="4" s="1"/>
  <c r="B58" i="4"/>
  <c r="D58" i="4" s="1"/>
  <c r="E58" i="4" s="1"/>
  <c r="B57" i="4"/>
  <c r="D57" i="4" s="1"/>
  <c r="E57" i="4" s="1"/>
  <c r="B56" i="4"/>
  <c r="B55" i="4"/>
  <c r="D55" i="4" s="1"/>
  <c r="E55" i="4" s="1"/>
  <c r="B54" i="4"/>
  <c r="D54" i="4" s="1"/>
  <c r="E54" i="4" s="1"/>
  <c r="B53" i="4"/>
  <c r="D53" i="4" s="1"/>
  <c r="E53" i="4" s="1"/>
  <c r="B52" i="4"/>
  <c r="D52" i="4" s="1"/>
  <c r="E52" i="4" s="1"/>
  <c r="B51" i="4"/>
  <c r="B50" i="4"/>
  <c r="D50" i="4" s="1"/>
  <c r="E50" i="4" s="1"/>
  <c r="B49" i="4"/>
  <c r="D49" i="4" s="1"/>
  <c r="E49" i="4" s="1"/>
  <c r="B48" i="4"/>
  <c r="D48" i="4" s="1"/>
  <c r="E48" i="4" s="1"/>
  <c r="B47" i="4"/>
  <c r="D47" i="4" s="1"/>
  <c r="E47" i="4" s="1"/>
  <c r="B46" i="4"/>
  <c r="B45" i="4"/>
  <c r="B42" i="4"/>
  <c r="B41" i="4"/>
  <c r="D41" i="4" s="1"/>
  <c r="E41" i="4" s="1"/>
  <c r="D40" i="4"/>
  <c r="E40" i="4" s="1"/>
  <c r="B40" i="4"/>
  <c r="B39" i="4"/>
  <c r="D39" i="4" s="1"/>
  <c r="E39" i="4" s="1"/>
  <c r="B38" i="4"/>
  <c r="D38" i="4" s="1"/>
  <c r="E38" i="4" s="1"/>
  <c r="B37" i="4"/>
  <c r="D37" i="4" s="1"/>
  <c r="E37" i="4" s="1"/>
  <c r="B36" i="4"/>
  <c r="D36" i="4" s="1"/>
  <c r="E36" i="4" s="1"/>
  <c r="B35" i="4"/>
  <c r="D35" i="4" s="1"/>
  <c r="E35" i="4" s="1"/>
  <c r="D34" i="4"/>
  <c r="E34" i="4" s="1"/>
  <c r="B34" i="4"/>
  <c r="B33" i="4"/>
  <c r="B32" i="4"/>
  <c r="D32" i="4" s="1"/>
  <c r="E32" i="4" s="1"/>
  <c r="B31" i="4"/>
  <c r="D31" i="4" s="1"/>
  <c r="E31" i="4" s="1"/>
  <c r="B30" i="4"/>
  <c r="B29" i="4"/>
  <c r="B28" i="4"/>
  <c r="D28" i="4" s="1"/>
  <c r="E28" i="4" s="1"/>
  <c r="B27" i="4"/>
  <c r="D27" i="4" s="1"/>
  <c r="E27" i="4" s="1"/>
  <c r="B26" i="4"/>
  <c r="D26" i="4" s="1"/>
  <c r="E26" i="4" s="1"/>
  <c r="B25" i="4"/>
  <c r="D25" i="4" s="1"/>
  <c r="E25" i="4" s="1"/>
  <c r="B24" i="4"/>
  <c r="D24" i="4" s="1"/>
  <c r="E24" i="4" s="1"/>
  <c r="B23" i="4"/>
  <c r="D23" i="4" s="1"/>
  <c r="E23" i="4" s="1"/>
  <c r="B22" i="4"/>
  <c r="D22" i="4" s="1"/>
  <c r="E22" i="4" s="1"/>
  <c r="B21" i="4"/>
  <c r="D21" i="4" s="1"/>
  <c r="E21" i="4" s="1"/>
  <c r="B20" i="4"/>
  <c r="B19" i="4"/>
  <c r="B18" i="4"/>
  <c r="D18" i="4" s="1"/>
  <c r="E18" i="4" s="1"/>
  <c r="B17" i="4"/>
  <c r="B16" i="4"/>
  <c r="B13" i="4"/>
  <c r="B9" i="4" s="1"/>
  <c r="B98" i="4" l="1"/>
  <c r="B82" i="4"/>
  <c r="B88" i="4" s="1"/>
  <c r="B99" i="4" s="1"/>
  <c r="B101" i="4" s="1"/>
  <c r="D84" i="4"/>
  <c r="E84" i="4" s="1"/>
  <c r="D87" i="4"/>
  <c r="E87" i="4" s="1"/>
  <c r="D17" i="4"/>
  <c r="E17" i="4" s="1"/>
  <c r="D71" i="4"/>
  <c r="E71" i="4" s="1"/>
  <c r="D51" i="4"/>
  <c r="E51" i="4" s="1"/>
  <c r="D46" i="4"/>
  <c r="E46" i="4" s="1"/>
  <c r="D19" i="4"/>
  <c r="E19" i="4" s="1"/>
  <c r="D20" i="4"/>
  <c r="E20" i="4" s="1"/>
  <c r="D68" i="4"/>
  <c r="E68" i="4" s="1"/>
  <c r="D63" i="4"/>
  <c r="E63" i="4" s="1"/>
  <c r="D56" i="4"/>
  <c r="E56" i="4" s="1"/>
  <c r="D91" i="4"/>
  <c r="E91" i="4" s="1"/>
  <c r="D29" i="4"/>
  <c r="E29" i="4" s="1"/>
  <c r="D30" i="4"/>
  <c r="E30" i="4" s="1"/>
  <c r="D16" i="5"/>
  <c r="E16" i="5" s="1"/>
  <c r="D33" i="4"/>
  <c r="E33" i="4" s="1"/>
  <c r="D42" i="6"/>
  <c r="E42" i="6" s="1"/>
  <c r="D92" i="4"/>
  <c r="E92" i="4" s="1"/>
  <c r="D82" i="5"/>
  <c r="E82" i="5" s="1"/>
  <c r="D70" i="5"/>
  <c r="E70" i="5" s="1"/>
  <c r="D82" i="6"/>
  <c r="E82" i="6" s="1"/>
  <c r="D88" i="6"/>
  <c r="E88" i="6" s="1"/>
  <c r="B100" i="3"/>
  <c r="D97" i="3"/>
  <c r="E97" i="3" s="1"/>
  <c r="B97" i="3"/>
  <c r="B96" i="3"/>
  <c r="D96" i="3" s="1"/>
  <c r="E96" i="3" s="1"/>
  <c r="B95" i="3"/>
  <c r="D95" i="3" s="1"/>
  <c r="E95" i="3" s="1"/>
  <c r="B94" i="3"/>
  <c r="D94" i="3" s="1"/>
  <c r="E94" i="3" s="1"/>
  <c r="B93" i="3"/>
  <c r="D93" i="3" s="1"/>
  <c r="E93" i="3" s="1"/>
  <c r="B92" i="3"/>
  <c r="D92" i="3" s="1"/>
  <c r="E92" i="3" s="1"/>
  <c r="B91" i="3"/>
  <c r="B98" i="3" s="1"/>
  <c r="B86" i="3"/>
  <c r="D86" i="3" s="1"/>
  <c r="E86" i="3" s="1"/>
  <c r="B85" i="3"/>
  <c r="D85" i="3" s="1"/>
  <c r="E85" i="3" s="1"/>
  <c r="B84" i="3"/>
  <c r="B87" i="3" s="1"/>
  <c r="B81" i="3"/>
  <c r="D81" i="3" s="1"/>
  <c r="E81" i="3" s="1"/>
  <c r="B80" i="3"/>
  <c r="D80" i="3" s="1"/>
  <c r="E80" i="3" s="1"/>
  <c r="B79" i="3"/>
  <c r="D79" i="3" s="1"/>
  <c r="E79" i="3" s="1"/>
  <c r="B78" i="3"/>
  <c r="D78" i="3" s="1"/>
  <c r="E78" i="3" s="1"/>
  <c r="B77" i="3"/>
  <c r="D77" i="3" s="1"/>
  <c r="E77" i="3" s="1"/>
  <c r="B76" i="3"/>
  <c r="D76" i="3" s="1"/>
  <c r="E76" i="3" s="1"/>
  <c r="B75" i="3"/>
  <c r="D75" i="3" s="1"/>
  <c r="E75" i="3" s="1"/>
  <c r="B74" i="3"/>
  <c r="D74" i="3" s="1"/>
  <c r="E74" i="3" s="1"/>
  <c r="B73" i="3"/>
  <c r="D73" i="3" s="1"/>
  <c r="E73" i="3" s="1"/>
  <c r="B72" i="3"/>
  <c r="D72" i="3" s="1"/>
  <c r="E72" i="3" s="1"/>
  <c r="B71" i="3"/>
  <c r="B70" i="3"/>
  <c r="B67" i="3"/>
  <c r="D67" i="3" s="1"/>
  <c r="E67" i="3" s="1"/>
  <c r="B66" i="3"/>
  <c r="D66" i="3" s="1"/>
  <c r="E66" i="3" s="1"/>
  <c r="B65" i="3"/>
  <c r="B68" i="3" s="1"/>
  <c r="D64" i="3"/>
  <c r="E64" i="3" s="1"/>
  <c r="B64" i="3"/>
  <c r="B63" i="3"/>
  <c r="B61" i="3"/>
  <c r="D61" i="3" s="1"/>
  <c r="E61" i="3" s="1"/>
  <c r="B60" i="3"/>
  <c r="D60" i="3" s="1"/>
  <c r="E60" i="3" s="1"/>
  <c r="B59" i="3"/>
  <c r="B58" i="3"/>
  <c r="D58" i="3" s="1"/>
  <c r="E58" i="3" s="1"/>
  <c r="B57" i="3"/>
  <c r="D57" i="3" s="1"/>
  <c r="E57" i="3" s="1"/>
  <c r="B56" i="3"/>
  <c r="D56" i="3" s="1"/>
  <c r="E56" i="3" s="1"/>
  <c r="B55" i="3"/>
  <c r="D55" i="3" s="1"/>
  <c r="E55" i="3" s="1"/>
  <c r="B54" i="3"/>
  <c r="D54" i="3" s="1"/>
  <c r="E54" i="3" s="1"/>
  <c r="B53" i="3"/>
  <c r="D53" i="3" s="1"/>
  <c r="E53" i="3" s="1"/>
  <c r="B52" i="3"/>
  <c r="D52" i="3" s="1"/>
  <c r="E52" i="3" s="1"/>
  <c r="B51" i="3"/>
  <c r="D51" i="3" s="1"/>
  <c r="E51" i="3" s="1"/>
  <c r="B50" i="3"/>
  <c r="D50" i="3" s="1"/>
  <c r="E50" i="3" s="1"/>
  <c r="B49" i="3"/>
  <c r="D49" i="3" s="1"/>
  <c r="E49" i="3" s="1"/>
  <c r="B48" i="3"/>
  <c r="D48" i="3" s="1"/>
  <c r="E48" i="3" s="1"/>
  <c r="B47" i="3"/>
  <c r="D47" i="3" s="1"/>
  <c r="E47" i="3" s="1"/>
  <c r="B46" i="3"/>
  <c r="B45" i="3"/>
  <c r="B42" i="3"/>
  <c r="B41" i="3"/>
  <c r="D41" i="3" s="1"/>
  <c r="E41" i="3" s="1"/>
  <c r="D40" i="3"/>
  <c r="E40" i="3" s="1"/>
  <c r="B40" i="3"/>
  <c r="B39" i="3"/>
  <c r="D39" i="3" s="1"/>
  <c r="E39" i="3" s="1"/>
  <c r="B38" i="3"/>
  <c r="D38" i="3" s="1"/>
  <c r="E38" i="3" s="1"/>
  <c r="B37" i="3"/>
  <c r="D37" i="3" s="1"/>
  <c r="E37" i="3" s="1"/>
  <c r="B36" i="3"/>
  <c r="D36" i="3" s="1"/>
  <c r="E36" i="3" s="1"/>
  <c r="B35" i="3"/>
  <c r="D35" i="3" s="1"/>
  <c r="E35" i="3" s="1"/>
  <c r="B34" i="3"/>
  <c r="B33" i="3"/>
  <c r="B32" i="3"/>
  <c r="D32" i="3" s="1"/>
  <c r="E32" i="3" s="1"/>
  <c r="B31" i="3"/>
  <c r="D31" i="3" s="1"/>
  <c r="E31" i="3" s="1"/>
  <c r="B30" i="3"/>
  <c r="B29" i="3"/>
  <c r="B28" i="3"/>
  <c r="D28" i="3" s="1"/>
  <c r="E28" i="3" s="1"/>
  <c r="B27" i="3"/>
  <c r="D27" i="3" s="1"/>
  <c r="E27" i="3" s="1"/>
  <c r="B26" i="3"/>
  <c r="D26" i="3" s="1"/>
  <c r="E26" i="3" s="1"/>
  <c r="B25" i="3"/>
  <c r="D25" i="3" s="1"/>
  <c r="E25" i="3" s="1"/>
  <c r="B24" i="3"/>
  <c r="D24" i="3" s="1"/>
  <c r="E24" i="3" s="1"/>
  <c r="B23" i="3"/>
  <c r="D23" i="3" s="1"/>
  <c r="E23" i="3" s="1"/>
  <c r="B22" i="3"/>
  <c r="D22" i="3" s="1"/>
  <c r="E22" i="3" s="1"/>
  <c r="B21" i="3"/>
  <c r="D21" i="3" s="1"/>
  <c r="E21" i="3" s="1"/>
  <c r="B20" i="3"/>
  <c r="B19" i="3"/>
  <c r="B18" i="3"/>
  <c r="D18" i="3" s="1"/>
  <c r="E18" i="3" s="1"/>
  <c r="B17" i="3"/>
  <c r="B16" i="3"/>
  <c r="B13" i="3"/>
  <c r="B9" i="3"/>
  <c r="D65" i="3" l="1"/>
  <c r="E65" i="3" s="1"/>
  <c r="B82" i="3"/>
  <c r="D45" i="3"/>
  <c r="E45" i="3" s="1"/>
  <c r="D71" i="3"/>
  <c r="E71" i="3" s="1"/>
  <c r="D84" i="3"/>
  <c r="E84" i="3" s="1"/>
  <c r="D87" i="3"/>
  <c r="E87" i="3" s="1"/>
  <c r="D29" i="3"/>
  <c r="E29" i="3" s="1"/>
  <c r="D30" i="3"/>
  <c r="E30" i="3" s="1"/>
  <c r="B88" i="3"/>
  <c r="B99" i="3" s="1"/>
  <c r="B101" i="3" s="1"/>
  <c r="D19" i="3"/>
  <c r="E19" i="3" s="1"/>
  <c r="D20" i="3"/>
  <c r="E20" i="3" s="1"/>
  <c r="D59" i="3"/>
  <c r="E59" i="3" s="1"/>
  <c r="D68" i="3"/>
  <c r="E68" i="3" s="1"/>
  <c r="D63" i="3"/>
  <c r="E63" i="3" s="1"/>
  <c r="D98" i="3"/>
  <c r="E98" i="3" s="1"/>
  <c r="D91" i="3"/>
  <c r="E91" i="3" s="1"/>
  <c r="D33" i="3"/>
  <c r="E33" i="3" s="1"/>
  <c r="D46" i="3"/>
  <c r="E46" i="3" s="1"/>
  <c r="D17" i="3"/>
  <c r="E17" i="3" s="1"/>
  <c r="D45" i="4"/>
  <c r="E45" i="4" s="1"/>
  <c r="D42" i="5"/>
  <c r="E42" i="5" s="1"/>
  <c r="D88" i="5"/>
  <c r="E88" i="5" s="1"/>
  <c r="D70" i="4"/>
  <c r="E70" i="4" s="1"/>
  <c r="D82" i="4"/>
  <c r="E82" i="4" s="1"/>
  <c r="D34" i="3"/>
  <c r="E34" i="3" s="1"/>
  <c r="D98" i="4"/>
  <c r="E98" i="4" s="1"/>
  <c r="B100" i="2"/>
  <c r="D97" i="2"/>
  <c r="E97" i="2" s="1"/>
  <c r="B97" i="2"/>
  <c r="B96" i="2"/>
  <c r="D96" i="2" s="1"/>
  <c r="E96" i="2" s="1"/>
  <c r="B95" i="2"/>
  <c r="D95" i="2" s="1"/>
  <c r="E95" i="2" s="1"/>
  <c r="B94" i="2"/>
  <c r="D94" i="2" s="1"/>
  <c r="E94" i="2" s="1"/>
  <c r="B93" i="2"/>
  <c r="D93" i="2" s="1"/>
  <c r="E93" i="2" s="1"/>
  <c r="B92" i="2"/>
  <c r="B91" i="2"/>
  <c r="D86" i="2"/>
  <c r="E86" i="2" s="1"/>
  <c r="B86" i="2"/>
  <c r="B85" i="2"/>
  <c r="D85" i="2" s="1"/>
  <c r="E85" i="2" s="1"/>
  <c r="B84" i="2"/>
  <c r="B87" i="2" s="1"/>
  <c r="B81" i="2"/>
  <c r="D81" i="2" s="1"/>
  <c r="E81" i="2" s="1"/>
  <c r="B80" i="2"/>
  <c r="D80" i="2" s="1"/>
  <c r="E80" i="2" s="1"/>
  <c r="B79" i="2"/>
  <c r="D79" i="2" s="1"/>
  <c r="E79" i="2" s="1"/>
  <c r="B78" i="2"/>
  <c r="D78" i="2" s="1"/>
  <c r="E78" i="2" s="1"/>
  <c r="D77" i="2"/>
  <c r="E77" i="2" s="1"/>
  <c r="B77" i="2"/>
  <c r="B76" i="2"/>
  <c r="D76" i="2" s="1"/>
  <c r="E76" i="2" s="1"/>
  <c r="B75" i="2"/>
  <c r="D75" i="2" s="1"/>
  <c r="E75" i="2" s="1"/>
  <c r="B74" i="2"/>
  <c r="D74" i="2" s="1"/>
  <c r="E74" i="2" s="1"/>
  <c r="B73" i="2"/>
  <c r="D73" i="2" s="1"/>
  <c r="E73" i="2" s="1"/>
  <c r="B72" i="2"/>
  <c r="D72" i="2" s="1"/>
  <c r="E72" i="2" s="1"/>
  <c r="B71" i="2"/>
  <c r="B70" i="2"/>
  <c r="B67" i="2"/>
  <c r="D67" i="2" s="1"/>
  <c r="E67" i="2" s="1"/>
  <c r="B66" i="2"/>
  <c r="D66" i="2" s="1"/>
  <c r="E66" i="2" s="1"/>
  <c r="B65" i="2"/>
  <c r="D65" i="2" s="1"/>
  <c r="E65" i="2" s="1"/>
  <c r="B64" i="2"/>
  <c r="D64" i="2" s="1"/>
  <c r="E64" i="2" s="1"/>
  <c r="B63" i="2"/>
  <c r="B68" i="2" s="1"/>
  <c r="B61" i="2"/>
  <c r="D61" i="2" s="1"/>
  <c r="E61" i="2" s="1"/>
  <c r="D60" i="2"/>
  <c r="E60" i="2" s="1"/>
  <c r="B60" i="2"/>
  <c r="B59" i="2"/>
  <c r="D59" i="2" s="1"/>
  <c r="E59" i="2" s="1"/>
  <c r="B58" i="2"/>
  <c r="D58" i="2" s="1"/>
  <c r="E58" i="2" s="1"/>
  <c r="B57" i="2"/>
  <c r="D57" i="2" s="1"/>
  <c r="E57" i="2" s="1"/>
  <c r="B56" i="2"/>
  <c r="D56" i="2" s="1"/>
  <c r="E56" i="2" s="1"/>
  <c r="B55" i="2"/>
  <c r="B54" i="2"/>
  <c r="D54" i="2" s="1"/>
  <c r="E54" i="2" s="1"/>
  <c r="B53" i="2"/>
  <c r="D53" i="2" s="1"/>
  <c r="E53" i="2" s="1"/>
  <c r="B52" i="2"/>
  <c r="D52" i="2" s="1"/>
  <c r="E52" i="2" s="1"/>
  <c r="B51" i="2"/>
  <c r="D51" i="2" s="1"/>
  <c r="E51" i="2" s="1"/>
  <c r="B50" i="2"/>
  <c r="B49" i="2"/>
  <c r="D49" i="2" s="1"/>
  <c r="E49" i="2" s="1"/>
  <c r="B48" i="2"/>
  <c r="D48" i="2" s="1"/>
  <c r="E48" i="2" s="1"/>
  <c r="B47" i="2"/>
  <c r="D47" i="2" s="1"/>
  <c r="E47" i="2" s="1"/>
  <c r="B46" i="2"/>
  <c r="B45" i="2"/>
  <c r="B42" i="2"/>
  <c r="D41" i="2"/>
  <c r="E41" i="2" s="1"/>
  <c r="B41" i="2"/>
  <c r="B40" i="2"/>
  <c r="D40" i="2" s="1"/>
  <c r="E40" i="2" s="1"/>
  <c r="B39" i="2"/>
  <c r="D39" i="2" s="1"/>
  <c r="E39" i="2" s="1"/>
  <c r="B38" i="2"/>
  <c r="D38" i="2" s="1"/>
  <c r="E38" i="2" s="1"/>
  <c r="B37" i="2"/>
  <c r="D37" i="2" s="1"/>
  <c r="E37" i="2" s="1"/>
  <c r="B36" i="2"/>
  <c r="D36" i="2" s="1"/>
  <c r="E36" i="2" s="1"/>
  <c r="D35" i="2"/>
  <c r="E35" i="2" s="1"/>
  <c r="B35" i="2"/>
  <c r="B34" i="2"/>
  <c r="B33" i="2"/>
  <c r="B32" i="2"/>
  <c r="D32" i="2" s="1"/>
  <c r="E32" i="2" s="1"/>
  <c r="B31" i="2"/>
  <c r="D31" i="2" s="1"/>
  <c r="E31" i="2" s="1"/>
  <c r="B30" i="2"/>
  <c r="B29" i="2"/>
  <c r="B28" i="2"/>
  <c r="D28" i="2" s="1"/>
  <c r="E28" i="2" s="1"/>
  <c r="D27" i="2"/>
  <c r="E27" i="2" s="1"/>
  <c r="B27" i="2"/>
  <c r="B26" i="2"/>
  <c r="D26" i="2" s="1"/>
  <c r="E26" i="2" s="1"/>
  <c r="B25" i="2"/>
  <c r="D25" i="2" s="1"/>
  <c r="E25" i="2" s="1"/>
  <c r="B24" i="2"/>
  <c r="D24" i="2" s="1"/>
  <c r="E24" i="2" s="1"/>
  <c r="B23" i="2"/>
  <c r="D23" i="2" s="1"/>
  <c r="E23" i="2" s="1"/>
  <c r="B22" i="2"/>
  <c r="D22" i="2" s="1"/>
  <c r="E22" i="2" s="1"/>
  <c r="D21" i="2"/>
  <c r="E21" i="2" s="1"/>
  <c r="B21" i="2"/>
  <c r="B20" i="2"/>
  <c r="B19" i="2"/>
  <c r="B18" i="2"/>
  <c r="D18" i="2" s="1"/>
  <c r="E18" i="2" s="1"/>
  <c r="B17" i="2"/>
  <c r="B16" i="2"/>
  <c r="B13" i="2"/>
  <c r="B9" i="2" s="1"/>
  <c r="B98" i="2" l="1"/>
  <c r="B82" i="2"/>
  <c r="D68" i="2"/>
  <c r="E68" i="2" s="1"/>
  <c r="D63" i="2"/>
  <c r="E63" i="2" s="1"/>
  <c r="D29" i="2"/>
  <c r="E29" i="2" s="1"/>
  <c r="D30" i="2"/>
  <c r="E30" i="2" s="1"/>
  <c r="D17" i="2"/>
  <c r="E17" i="2" s="1"/>
  <c r="D34" i="2"/>
  <c r="E34" i="2" s="1"/>
  <c r="D33" i="2"/>
  <c r="E33" i="2" s="1"/>
  <c r="D71" i="2"/>
  <c r="E71" i="2" s="1"/>
  <c r="B88" i="2"/>
  <c r="B99" i="2" s="1"/>
  <c r="B101" i="2" s="1"/>
  <c r="D50" i="2"/>
  <c r="E50" i="2" s="1"/>
  <c r="D19" i="2"/>
  <c r="E19" i="2" s="1"/>
  <c r="D55" i="2"/>
  <c r="E55" i="2" s="1"/>
  <c r="D20" i="2"/>
  <c r="E20" i="2" s="1"/>
  <c r="D82" i="3"/>
  <c r="E82" i="3" s="1"/>
  <c r="D70" i="3"/>
  <c r="E70" i="3" s="1"/>
  <c r="D46" i="2"/>
  <c r="E46" i="2" s="1"/>
  <c r="D92" i="2"/>
  <c r="E92" i="2" s="1"/>
  <c r="D88" i="3"/>
  <c r="E88" i="3" s="1"/>
  <c r="D16" i="4"/>
  <c r="E16" i="4" s="1"/>
  <c r="D88" i="4"/>
  <c r="E88" i="4" s="1"/>
  <c r="D98" i="2" l="1"/>
  <c r="E98" i="2" s="1"/>
  <c r="D91" i="2"/>
  <c r="E91" i="2" s="1"/>
  <c r="D45" i="2"/>
  <c r="E45" i="2" s="1"/>
  <c r="D42" i="4"/>
  <c r="E42" i="4" s="1"/>
  <c r="D16" i="3"/>
  <c r="E16" i="3" s="1"/>
  <c r="D70" i="2"/>
  <c r="E70" i="2" s="1"/>
  <c r="D82" i="2"/>
  <c r="E82" i="2" s="1"/>
  <c r="D87" i="2"/>
  <c r="E87" i="2" s="1"/>
  <c r="D84" i="2"/>
  <c r="E84" i="2" s="1"/>
  <c r="D88" i="2" l="1"/>
  <c r="E88" i="2" s="1"/>
  <c r="D42" i="3"/>
  <c r="E42" i="3" s="1"/>
  <c r="D16" i="2"/>
  <c r="E16" i="2" s="1"/>
  <c r="D42" i="2" l="1"/>
  <c r="E42" i="2" s="1"/>
</calcChain>
</file>

<file path=xl/sharedStrings.xml><?xml version="1.0" encoding="utf-8"?>
<sst xmlns="http://schemas.openxmlformats.org/spreadsheetml/2006/main" count="1240" uniqueCount="89">
  <si>
    <r>
      <rPr>
        <sz val="8"/>
        <color rgb="FF31484C"/>
        <rFont val="Segoe UI"/>
        <family val="2"/>
      </rPr>
      <t xml:space="preserve">Republic of the Philippines
</t>
    </r>
  </si>
  <si>
    <r>
      <rPr>
        <sz val="8"/>
        <color rgb="FF31484C"/>
        <rFont val="Segoe UI"/>
        <family val="2"/>
      </rPr>
      <t xml:space="preserve">National Electrification Administration
</t>
    </r>
  </si>
  <si>
    <t>Budget Performance</t>
  </si>
  <si>
    <t>Account Name</t>
  </si>
  <si>
    <t>Approved Budget for the Year</t>
  </si>
  <si>
    <t xml:space="preserve"> To Date </t>
  </si>
  <si>
    <t xml:space="preserve"> Budget Balance </t>
  </si>
  <si>
    <t>Budget Balance (%)</t>
  </si>
  <si>
    <r>
      <rPr>
        <b/>
        <sz val="8"/>
        <color rgb="FF000000"/>
        <rFont val="Segoe UI"/>
        <family val="2"/>
      </rPr>
      <t>INTERNAL CASH GENERATION</t>
    </r>
  </si>
  <si>
    <t/>
  </si>
  <si>
    <r>
      <rPr>
        <sz val="8"/>
        <color rgb="FF000000"/>
        <rFont val="Segoe UI"/>
        <family val="2"/>
      </rPr>
      <t>1. Collection from Consumer A/R</t>
    </r>
  </si>
  <si>
    <r>
      <rPr>
        <sz val="8"/>
        <color rgb="FF000000"/>
        <rFont val="Segoe UI"/>
        <family val="2"/>
      </rPr>
      <t>1.a. From Power Bills</t>
    </r>
  </si>
  <si>
    <r>
      <rPr>
        <sz val="8"/>
        <color rgb="FF000000"/>
        <rFont val="Segoe UI"/>
        <family val="2"/>
      </rPr>
      <t>1.b. From RFSC</t>
    </r>
  </si>
  <si>
    <r>
      <rPr>
        <sz val="8"/>
        <color rgb="FF000000"/>
        <rFont val="Segoe UI"/>
        <family val="2"/>
      </rPr>
      <t>1.c. From Universal Charge</t>
    </r>
  </si>
  <si>
    <r>
      <rPr>
        <sz val="8"/>
        <color rgb="FF000000"/>
        <rFont val="Segoe UI"/>
        <family val="2"/>
      </rPr>
      <t>1.c.1 Missionary Electrification</t>
    </r>
  </si>
  <si>
    <r>
      <rPr>
        <sz val="8"/>
        <color rgb="FF000000"/>
        <rFont val="Segoe UI"/>
        <family val="2"/>
      </rPr>
      <t>1.c.2 RE Developers Cash Incentives</t>
    </r>
  </si>
  <si>
    <r>
      <rPr>
        <sz val="8"/>
        <color rgb="FF000000"/>
        <rFont val="Segoe UI"/>
        <family val="2"/>
      </rPr>
      <t>1.c.3 Environmental Charge</t>
    </r>
  </si>
  <si>
    <r>
      <rPr>
        <sz val="8"/>
        <color rgb="FF000000"/>
        <rFont val="Segoe UI"/>
        <family val="2"/>
      </rPr>
      <t>1.c.4 NPC Stranded Contract Costs</t>
    </r>
  </si>
  <si>
    <r>
      <rPr>
        <sz val="8"/>
        <color rgb="FF000000"/>
        <rFont val="Segoe UI"/>
        <family val="2"/>
      </rPr>
      <t>1.c.5 NPC Stranded Debt</t>
    </r>
  </si>
  <si>
    <r>
      <rPr>
        <sz val="8"/>
        <color rgb="FF000000"/>
        <rFont val="Segoe UI"/>
        <family val="2"/>
      </rPr>
      <t>1.c.6 Others</t>
    </r>
  </si>
  <si>
    <r>
      <rPr>
        <sz val="8"/>
        <color rgb="FF000000"/>
        <rFont val="Segoe UI"/>
        <family val="2"/>
      </rPr>
      <t>1.d. From FIT ALL</t>
    </r>
  </si>
  <si>
    <t>1.d. From VAT</t>
  </si>
  <si>
    <t>1.e. Other Taxes</t>
  </si>
  <si>
    <r>
      <rPr>
        <sz val="8"/>
        <color rgb="FF000000"/>
        <rFont val="Segoe UI"/>
        <family val="2"/>
      </rPr>
      <t>2. Other Revenue</t>
    </r>
  </si>
  <si>
    <r>
      <rPr>
        <sz val="8"/>
        <color rgb="FF000000"/>
        <rFont val="Segoe UI"/>
        <family val="2"/>
      </rPr>
      <t>2.a. Reconnection &amp; Other Fees</t>
    </r>
  </si>
  <si>
    <r>
      <rPr>
        <sz val="8"/>
        <color rgb="FF000000"/>
        <rFont val="Segoe UI"/>
        <family val="2"/>
      </rPr>
      <t>2.b. Interest Income</t>
    </r>
  </si>
  <si>
    <r>
      <rPr>
        <sz val="8"/>
        <color rgb="FF000000"/>
        <rFont val="Segoe UI"/>
        <family val="2"/>
      </rPr>
      <t>2.c. Others</t>
    </r>
  </si>
  <si>
    <r>
      <rPr>
        <sz val="8"/>
        <color rgb="FF000000"/>
        <rFont val="Segoe UI"/>
        <family val="2"/>
      </rPr>
      <t>3. Loans</t>
    </r>
  </si>
  <si>
    <r>
      <rPr>
        <sz val="8"/>
        <color rgb="FF000000"/>
        <rFont val="Segoe UI"/>
        <family val="2"/>
      </rPr>
      <t>3.a. Loans from NEA</t>
    </r>
  </si>
  <si>
    <r>
      <rPr>
        <sz val="8"/>
        <color rgb="FF000000"/>
        <rFont val="Segoe UI"/>
        <family val="2"/>
      </rPr>
      <t>3.b. Loans from Banks</t>
    </r>
  </si>
  <si>
    <t>3.b Loans from Other Financial Institutions</t>
  </si>
  <si>
    <r>
      <rPr>
        <sz val="8"/>
        <color rgb="FF000000"/>
        <rFont val="Segoe UI"/>
        <family val="2"/>
      </rPr>
      <t>3.d. Loans from Other Sources</t>
    </r>
  </si>
  <si>
    <r>
      <rPr>
        <sz val="8"/>
        <color rgb="FF000000"/>
        <rFont val="Segoe UI"/>
        <family val="2"/>
      </rPr>
      <t>4. Subsidy</t>
    </r>
  </si>
  <si>
    <r>
      <rPr>
        <sz val="8"/>
        <color rgb="FF000000"/>
        <rFont val="Segoe UI"/>
        <family val="2"/>
      </rPr>
      <t>5. Proceeds from CDA Share Capital</t>
    </r>
  </si>
  <si>
    <t>5. Transfer of Funds</t>
  </si>
  <si>
    <t>6. Other Receipts</t>
  </si>
  <si>
    <r>
      <rPr>
        <b/>
        <sz val="8"/>
        <color rgb="FF000000"/>
        <rFont val="Segoe UI"/>
        <family val="2"/>
      </rPr>
      <t>TOTAL CASH INFLOW</t>
    </r>
  </si>
  <si>
    <r>
      <rPr>
        <b/>
        <sz val="8"/>
        <color rgb="FF000000"/>
        <rFont val="Segoe UI"/>
        <family val="2"/>
      </rPr>
      <t>CASH FOR OPERATIONS</t>
    </r>
  </si>
  <si>
    <r>
      <rPr>
        <sz val="8"/>
        <color rgb="FF000000"/>
        <rFont val="Segoe UI"/>
        <family val="2"/>
      </rPr>
      <t>1. Cost of Power</t>
    </r>
  </si>
  <si>
    <r>
      <rPr>
        <sz val="8"/>
        <color rgb="FF000000"/>
        <rFont val="Segoe UI"/>
        <family val="2"/>
      </rPr>
      <t>2. Non-Power Cost</t>
    </r>
  </si>
  <si>
    <r>
      <rPr>
        <sz val="8"/>
        <color rgb="FF000000"/>
        <rFont val="Segoe UI"/>
        <family val="2"/>
      </rPr>
      <t>2.a. Salaries &amp; Wages</t>
    </r>
  </si>
  <si>
    <r>
      <rPr>
        <sz val="8"/>
        <color rgb="FF000000"/>
        <rFont val="Segoe UI"/>
        <family val="2"/>
      </rPr>
      <t>2.b. SSS/PHIC/ECC/HDMF</t>
    </r>
  </si>
  <si>
    <r>
      <rPr>
        <sz val="8"/>
        <color rgb="FF000000"/>
        <rFont val="Segoe UI"/>
        <family val="2"/>
      </rPr>
      <t>2.c. Employee Benefits</t>
    </r>
  </si>
  <si>
    <r>
      <rPr>
        <sz val="8"/>
        <color rgb="FF000000"/>
        <rFont val="Segoe UI"/>
        <family val="2"/>
      </rPr>
      <t>2.d. Utilities</t>
    </r>
  </si>
  <si>
    <r>
      <rPr>
        <sz val="8"/>
        <color rgb="FF000000"/>
        <rFont val="Segoe UI"/>
        <family val="2"/>
      </rPr>
      <t>2.e. Office Materials &amp; Supplies</t>
    </r>
  </si>
  <si>
    <r>
      <rPr>
        <sz val="8"/>
        <color rgb="FF000000"/>
        <rFont val="Segoe UI"/>
        <family val="2"/>
      </rPr>
      <t>2.f. Travel</t>
    </r>
  </si>
  <si>
    <r>
      <rPr>
        <sz val="8"/>
        <color rgb="FF000000"/>
        <rFont val="Segoe UI"/>
        <family val="2"/>
      </rPr>
      <t>2.g. Transportation</t>
    </r>
  </si>
  <si>
    <r>
      <rPr>
        <sz val="8"/>
        <color rgb="FF000000"/>
        <rFont val="Segoe UI"/>
        <family val="2"/>
      </rPr>
      <t>2.h. Repairs &amp; Maintenance</t>
    </r>
  </si>
  <si>
    <r>
      <rPr>
        <sz val="8"/>
        <color rgb="FF000000"/>
        <rFont val="Segoe UI"/>
        <family val="2"/>
      </rPr>
      <t>2.i. Directors' Per Diems</t>
    </r>
  </si>
  <si>
    <r>
      <rPr>
        <sz val="8"/>
        <color rgb="FF000000"/>
        <rFont val="Segoe UI"/>
        <family val="2"/>
      </rPr>
      <t>2.j. Allowances/Representation</t>
    </r>
  </si>
  <si>
    <r>
      <rPr>
        <sz val="8"/>
        <color rgb="FF000000"/>
        <rFont val="Segoe UI"/>
        <family val="2"/>
      </rPr>
      <t>2.k. Outside Professional Services</t>
    </r>
  </si>
  <si>
    <r>
      <rPr>
        <sz val="8"/>
        <color rgb="FF000000"/>
        <rFont val="Segoe UI"/>
        <family val="2"/>
      </rPr>
      <t>2.l. Seminars/Trainings</t>
    </r>
  </si>
  <si>
    <r>
      <rPr>
        <sz val="8"/>
        <color rgb="FF000000"/>
        <rFont val="Segoe UI"/>
        <family val="2"/>
      </rPr>
      <t>2.m. Institutional Activities</t>
    </r>
  </si>
  <si>
    <r>
      <rPr>
        <sz val="8"/>
        <color rgb="FF000000"/>
        <rFont val="Segoe UI"/>
        <family val="2"/>
      </rPr>
      <t>2.n. Insurance/Registration</t>
    </r>
  </si>
  <si>
    <r>
      <rPr>
        <sz val="8"/>
        <color rgb="FF000000"/>
        <rFont val="Segoe UI"/>
        <family val="2"/>
      </rPr>
      <t>2.o. Sundries</t>
    </r>
  </si>
  <si>
    <r>
      <rPr>
        <b/>
        <sz val="8"/>
        <color rgb="FF000000"/>
        <rFont val="Segoe UI"/>
        <family val="2"/>
      </rPr>
      <t>CASH FOR DEBT SERVICE</t>
    </r>
  </si>
  <si>
    <r>
      <rPr>
        <sz val="8"/>
        <color rgb="FF000000"/>
        <rFont val="Segoe UI"/>
        <family val="2"/>
      </rPr>
      <t>1. NEA</t>
    </r>
  </si>
  <si>
    <r>
      <rPr>
        <sz val="8"/>
        <color rgb="FF000000"/>
        <rFont val="Segoe UI"/>
        <family val="2"/>
      </rPr>
      <t>2. Banks</t>
    </r>
  </si>
  <si>
    <r>
      <rPr>
        <sz val="8"/>
        <color rgb="FF000000"/>
        <rFont val="Segoe UI"/>
        <family val="2"/>
      </rPr>
      <t>3. Other Financial Institutions</t>
    </r>
  </si>
  <si>
    <r>
      <rPr>
        <sz val="8"/>
        <color rgb="FF000000"/>
        <rFont val="Segoe UI"/>
        <family val="2"/>
      </rPr>
      <t>4. Power Suppliers</t>
    </r>
  </si>
  <si>
    <r>
      <rPr>
        <sz val="8"/>
        <color rgb="FF000000"/>
        <rFont val="Segoe UI"/>
        <family val="2"/>
      </rPr>
      <t>5. Accounts Payable - Others</t>
    </r>
  </si>
  <si>
    <r>
      <rPr>
        <b/>
        <sz val="8"/>
        <color rgb="FF000000"/>
        <rFont val="Segoe UI"/>
        <family val="2"/>
      </rPr>
      <t>Total Cash for Debt Service</t>
    </r>
  </si>
  <si>
    <r>
      <rPr>
        <b/>
        <sz val="8"/>
        <color rgb="FF000000"/>
        <rFont val="Segoe UI"/>
        <family val="2"/>
      </rPr>
      <t>CASH FOR OTHER USES</t>
    </r>
  </si>
  <si>
    <r>
      <rPr>
        <sz val="8"/>
        <color rgb="FF000000"/>
        <rFont val="Segoe UI"/>
        <family val="2"/>
      </rPr>
      <t>1. Universal Charge</t>
    </r>
  </si>
  <si>
    <r>
      <rPr>
        <sz val="8"/>
        <color rgb="FF000000"/>
        <rFont val="Segoe UI"/>
        <family val="2"/>
      </rPr>
      <t>1.c.4 Stranded Contract Costs</t>
    </r>
  </si>
  <si>
    <r>
      <rPr>
        <sz val="8"/>
        <color rgb="FF000000"/>
        <rFont val="Segoe UI"/>
        <family val="2"/>
      </rPr>
      <t>2. FIT ALL</t>
    </r>
  </si>
  <si>
    <t>2. VAT</t>
  </si>
  <si>
    <t>3. Other Taxes</t>
  </si>
  <si>
    <t>4. Refunds</t>
  </si>
  <si>
    <t>5. Others</t>
  </si>
  <si>
    <r>
      <rPr>
        <b/>
        <sz val="8"/>
        <color rgb="FF000000"/>
        <rFont val="Segoe UI"/>
        <family val="2"/>
      </rPr>
      <t>Total Cash for Other Uses</t>
    </r>
  </si>
  <si>
    <r>
      <rPr>
        <b/>
        <sz val="8"/>
        <color rgb="FF000000"/>
        <rFont val="Segoe UI"/>
        <family val="2"/>
      </rPr>
      <t>CASH FOR CAPITAL EXPENDITURES</t>
    </r>
  </si>
  <si>
    <r>
      <rPr>
        <sz val="8"/>
        <color rgb="FF000000"/>
        <rFont val="Segoe UI"/>
        <family val="2"/>
      </rPr>
      <t>1. Network Assets (Subsidy)</t>
    </r>
  </si>
  <si>
    <r>
      <rPr>
        <sz val="8"/>
        <color rgb="FF000000"/>
        <rFont val="Segoe UI"/>
        <family val="2"/>
      </rPr>
      <t>2. Network Assets</t>
    </r>
  </si>
  <si>
    <r>
      <rPr>
        <sz val="8"/>
        <color rgb="FF000000"/>
        <rFont val="Segoe UI"/>
        <family val="2"/>
      </rPr>
      <t>3. Non-Network Assets</t>
    </r>
  </si>
  <si>
    <r>
      <rPr>
        <b/>
        <sz val="8"/>
        <color rgb="FF000000"/>
        <rFont val="Segoe UI"/>
        <family val="2"/>
      </rPr>
      <t>Total Cash for Capital Expenditures</t>
    </r>
  </si>
  <si>
    <r>
      <rPr>
        <b/>
        <sz val="8"/>
        <color rgb="FF000000"/>
        <rFont val="Segoe UI"/>
        <family val="2"/>
      </rPr>
      <t>TOTAL CASH OUTFLOW</t>
    </r>
  </si>
  <si>
    <r>
      <rPr>
        <b/>
        <sz val="8"/>
        <color rgb="FF000000"/>
        <rFont val="Segoe UI"/>
        <family val="2"/>
      </rPr>
      <t>CASH FOR SINKING FUNDS</t>
    </r>
  </si>
  <si>
    <r>
      <rPr>
        <sz val="8"/>
        <color rgb="FF000000"/>
        <rFont val="Segoe UI"/>
        <family val="2"/>
      </rPr>
      <t>1. RFSC</t>
    </r>
  </si>
  <si>
    <r>
      <rPr>
        <sz val="8"/>
        <color rgb="FF000000"/>
        <rFont val="Segoe UI"/>
        <family val="2"/>
      </rPr>
      <t>2. Security Deposit</t>
    </r>
  </si>
  <si>
    <t>2. Separation/ Retirement</t>
  </si>
  <si>
    <r>
      <rPr>
        <sz val="8"/>
        <color rgb="FF000000"/>
        <rFont val="Segoe UI"/>
        <family val="2"/>
      </rPr>
      <t>4. Investment in Asso. Organization</t>
    </r>
  </si>
  <si>
    <r>
      <rPr>
        <sz val="8"/>
        <color rgb="FF000000"/>
        <rFont val="Segoe UI"/>
        <family val="2"/>
      </rPr>
      <t>5. Extraordinary Losses</t>
    </r>
  </si>
  <si>
    <r>
      <rPr>
        <sz val="8"/>
        <color rgb="FF000000"/>
        <rFont val="Segoe UI"/>
        <family val="2"/>
      </rPr>
      <t>6. Subsidy Fund</t>
    </r>
  </si>
  <si>
    <r>
      <rPr>
        <sz val="8"/>
        <color rgb="FF000000"/>
        <rFont val="Segoe UI"/>
        <family val="2"/>
      </rPr>
      <t>7. Others</t>
    </r>
  </si>
  <si>
    <r>
      <rPr>
        <b/>
        <sz val="8"/>
        <color rgb="FF000000"/>
        <rFont val="Segoe UI"/>
        <family val="2"/>
      </rPr>
      <t>Total Cash for Sinking Funds</t>
    </r>
  </si>
  <si>
    <r>
      <rPr>
        <b/>
        <sz val="8"/>
        <color rgb="FF000000"/>
        <rFont val="Segoe UI"/>
        <family val="2"/>
      </rPr>
      <t>CASH AFTER SINKING FUNDS</t>
    </r>
  </si>
  <si>
    <r>
      <rPr>
        <sz val="8"/>
        <color rgb="FF000000"/>
        <rFont val="Segoe UI"/>
        <family val="2"/>
      </rPr>
      <t>Add: Cash Balance, Beginning</t>
    </r>
  </si>
  <si>
    <r>
      <rPr>
        <b/>
        <sz val="8"/>
        <color rgb="FF000000"/>
        <rFont val="Segoe UI"/>
        <family val="2"/>
      </rPr>
      <t>CASH BALANCE, END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</si>
</sst>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10409]#,##0.00;\(#,##0.00\)"/>
    <numFmt numFmtId="165" formatCode="[$-10409]0.00;\(0.00\)"/>
    <numFmt numFmtId="166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8"/>
      <color rgb="FF31484C"/>
      <name val="Segoe UI"/>
      <family val="2"/>
    </font>
    <font>
      <b/>
      <sz val="18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b/>
      <sz val="8"/>
      <color rgb="FFFFFFFF"/>
      <name val="Segoe UI"/>
      <family val="2"/>
    </font>
    <font>
      <b/>
      <sz val="8"/>
      <color rgb="FF000000"/>
      <name val="Segoe UI"/>
      <family val="2"/>
    </font>
    <font>
      <sz val="8"/>
      <color rgb="FF000000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rgb="FF8FBC8B"/>
        <bgColor rgb="FF8FBC8B"/>
      </patternFill>
    </fill>
    <fill>
      <patternFill patternType="solid">
        <fgColor rgb="FFEEE8AA"/>
        <bgColor rgb="FFEEE8AA"/>
      </patternFill>
    </fill>
    <fill>
      <patternFill patternType="solid">
        <fgColor rgb="FFF2EEBF"/>
        <bgColor rgb="FFF2EEBF"/>
      </patternFill>
    </fill>
    <fill>
      <patternFill patternType="solid">
        <fgColor rgb="FFE6DD80"/>
        <bgColor rgb="FFE6DD80"/>
      </patternFill>
    </fill>
    <fill>
      <patternFill patternType="solid">
        <fgColor rgb="FFEAE295"/>
        <bgColor rgb="FFEAE295"/>
      </patternFill>
    </fill>
    <fill>
      <patternFill patternType="solid">
        <fgColor rgb="FFE1D76A"/>
        <bgColor rgb="FFE1D76A"/>
      </patternFill>
    </fill>
  </fills>
  <borders count="11">
    <border>
      <left/>
      <right/>
      <top/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FFFFFF"/>
      </left>
      <right style="thin">
        <color rgb="FFD3D3D3"/>
      </right>
      <top style="thin">
        <color rgb="FFFFFFFF"/>
      </top>
      <bottom style="thin">
        <color rgb="FFD3D3D3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D3D3D3"/>
      </bottom>
      <diagonal/>
    </border>
    <border>
      <left style="thin">
        <color rgb="FF8FBC8B"/>
      </left>
      <right style="thin">
        <color rgb="FFD3D3D3"/>
      </right>
      <top style="thin">
        <color rgb="FFD3D3D3"/>
      </top>
      <bottom style="thin">
        <color rgb="FF8FBC8B"/>
      </bottom>
      <diagonal/>
    </border>
    <border>
      <left style="thin">
        <color rgb="FF8FBC8B"/>
      </left>
      <right style="thin">
        <color rgb="FF8FBC8B"/>
      </right>
      <top style="thin">
        <color rgb="FFD3D3D3"/>
      </top>
      <bottom style="thin">
        <color rgb="FF8FBC8B"/>
      </bottom>
      <diagonal/>
    </border>
    <border>
      <left style="thin">
        <color rgb="FF8FBC8B"/>
      </left>
      <right style="thin">
        <color rgb="FFD3D3D3"/>
      </right>
      <top style="thin">
        <color rgb="FF8FBC8B"/>
      </top>
      <bottom style="thin">
        <color rgb="FF8FBC8B"/>
      </bottom>
      <diagonal/>
    </border>
    <border>
      <left style="thin">
        <color rgb="FF8FBC8B"/>
      </left>
      <right style="thin">
        <color rgb="FF8FBC8B"/>
      </right>
      <top style="thin">
        <color rgb="FF8FBC8B"/>
      </top>
      <bottom style="thin">
        <color rgb="FF8FBC8B"/>
      </bottom>
      <diagonal/>
    </border>
    <border>
      <left style="thin">
        <color rgb="FF8FBC8B"/>
      </left>
      <right style="thin">
        <color rgb="FFD3D3D3"/>
      </right>
      <top style="thin">
        <color rgb="FF8FBC8B"/>
      </top>
      <bottom style="thin">
        <color rgb="FFD3D3D3"/>
      </bottom>
      <diagonal/>
    </border>
    <border>
      <left style="thin">
        <color rgb="FF8FBC8B"/>
      </left>
      <right style="thin">
        <color rgb="FF8FBC8B"/>
      </right>
      <top style="thin">
        <color rgb="FF8FBC8B"/>
      </top>
      <bottom style="thin">
        <color rgb="FFD3D3D3"/>
      </bottom>
      <diagonal/>
    </border>
  </borders>
  <cellStyleXfs count="3">
    <xf numFmtId="0" fontId="0" fillId="0" borderId="0"/>
    <xf numFmtId="0" fontId="1" fillId="0" borderId="0"/>
    <xf numFmtId="166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1" applyFont="1" applyFill="1" applyBorder="1"/>
    <xf numFmtId="0" fontId="3" fillId="0" borderId="0" xfId="1" applyNumberFormat="1" applyFont="1" applyFill="1" applyBorder="1" applyAlignment="1">
      <alignment vertical="top" wrapText="1" readingOrder="1"/>
    </xf>
    <xf numFmtId="0" fontId="2" fillId="0" borderId="0" xfId="1" applyFont="1" applyFill="1" applyBorder="1"/>
    <xf numFmtId="0" fontId="3" fillId="0" borderId="0" xfId="1" applyNumberFormat="1" applyFont="1" applyFill="1" applyBorder="1" applyAlignment="1">
      <alignment vertical="top" wrapText="1" readingOrder="1"/>
    </xf>
    <xf numFmtId="0" fontId="4" fillId="0" borderId="0" xfId="1" applyFont="1" applyFill="1" applyBorder="1"/>
    <xf numFmtId="17" fontId="5" fillId="0" borderId="0" xfId="1" applyNumberFormat="1" applyFont="1" applyFill="1" applyBorder="1" applyAlignment="1">
      <alignment horizontal="left"/>
    </xf>
    <xf numFmtId="0" fontId="6" fillId="0" borderId="0" xfId="1" applyFont="1" applyFill="1" applyBorder="1"/>
    <xf numFmtId="0" fontId="7" fillId="2" borderId="1" xfId="1" applyNumberFormat="1" applyFont="1" applyFill="1" applyBorder="1" applyAlignment="1">
      <alignment horizontal="center" vertical="center" wrapText="1" readingOrder="1"/>
    </xf>
    <xf numFmtId="0" fontId="7" fillId="2" borderId="2" xfId="1" applyNumberFormat="1" applyFont="1" applyFill="1" applyBorder="1" applyAlignment="1">
      <alignment horizontal="center" vertical="center" wrapText="1" readingOrder="1"/>
    </xf>
    <xf numFmtId="0" fontId="8" fillId="0" borderId="3" xfId="1" applyNumberFormat="1" applyFont="1" applyFill="1" applyBorder="1" applyAlignment="1">
      <alignment horizontal="left" vertical="center" wrapText="1" readingOrder="1"/>
    </xf>
    <xf numFmtId="0" fontId="9" fillId="0" borderId="3" xfId="1" applyNumberFormat="1" applyFont="1" applyFill="1" applyBorder="1" applyAlignment="1">
      <alignment horizontal="right" vertical="center" wrapText="1" readingOrder="1"/>
    </xf>
    <xf numFmtId="0" fontId="9" fillId="0" borderId="4" xfId="1" applyNumberFormat="1" applyFont="1" applyFill="1" applyBorder="1" applyAlignment="1">
      <alignment horizontal="right" vertical="center" wrapText="1" readingOrder="1"/>
    </xf>
    <xf numFmtId="0" fontId="9" fillId="0" borderId="4" xfId="1" applyNumberFormat="1" applyFont="1" applyFill="1" applyBorder="1" applyAlignment="1">
      <alignment horizontal="center" vertical="center" wrapText="1" readingOrder="1"/>
    </xf>
    <xf numFmtId="0" fontId="9" fillId="3" borderId="2" xfId="1" applyNumberFormat="1" applyFont="1" applyFill="1" applyBorder="1" applyAlignment="1">
      <alignment horizontal="left" vertical="center" wrapText="1" indent="2" readingOrder="1"/>
    </xf>
    <xf numFmtId="164" fontId="8" fillId="3" borderId="2" xfId="1" applyNumberFormat="1" applyFont="1" applyFill="1" applyBorder="1" applyAlignment="1">
      <alignment horizontal="right" vertical="center" wrapText="1" readingOrder="1"/>
    </xf>
    <xf numFmtId="165" fontId="8" fillId="3" borderId="2" xfId="1" applyNumberFormat="1" applyFont="1" applyFill="1" applyBorder="1" applyAlignment="1">
      <alignment horizontal="center" vertical="center" wrapText="1" readingOrder="1"/>
    </xf>
    <xf numFmtId="0" fontId="9" fillId="0" borderId="2" xfId="1" applyNumberFormat="1" applyFont="1" applyFill="1" applyBorder="1" applyAlignment="1">
      <alignment horizontal="left" vertical="center" wrapText="1" indent="3" readingOrder="1"/>
    </xf>
    <xf numFmtId="164" fontId="9" fillId="0" borderId="2" xfId="1" applyNumberFormat="1" applyFont="1" applyFill="1" applyBorder="1" applyAlignment="1">
      <alignment horizontal="right" vertical="center" wrapText="1" readingOrder="1"/>
    </xf>
    <xf numFmtId="165" fontId="9" fillId="0" borderId="2" xfId="1" applyNumberFormat="1" applyFont="1" applyFill="1" applyBorder="1" applyAlignment="1">
      <alignment horizontal="center" vertical="center" wrapText="1" readingOrder="1"/>
    </xf>
    <xf numFmtId="0" fontId="9" fillId="4" borderId="2" xfId="1" applyNumberFormat="1" applyFont="1" applyFill="1" applyBorder="1" applyAlignment="1">
      <alignment horizontal="left" vertical="center" wrapText="1" indent="3" readingOrder="1"/>
    </xf>
    <xf numFmtId="164" fontId="8" fillId="4" borderId="2" xfId="1" applyNumberFormat="1" applyFont="1" applyFill="1" applyBorder="1" applyAlignment="1">
      <alignment horizontal="right" vertical="center" wrapText="1" readingOrder="1"/>
    </xf>
    <xf numFmtId="165" fontId="8" fillId="4" borderId="2" xfId="1" applyNumberFormat="1" applyFont="1" applyFill="1" applyBorder="1" applyAlignment="1">
      <alignment horizontal="center" vertical="center" wrapText="1" readingOrder="1"/>
    </xf>
    <xf numFmtId="0" fontId="9" fillId="0" borderId="2" xfId="1" applyNumberFormat="1" applyFont="1" applyFill="1" applyBorder="1" applyAlignment="1">
      <alignment horizontal="left" vertical="center" wrapText="1" indent="5" readingOrder="1"/>
    </xf>
    <xf numFmtId="0" fontId="9" fillId="0" borderId="2" xfId="1" applyNumberFormat="1" applyFont="1" applyFill="1" applyBorder="1" applyAlignment="1">
      <alignment horizontal="left" vertical="center" wrapText="1" indent="2" readingOrder="1"/>
    </xf>
    <xf numFmtId="0" fontId="8" fillId="5" borderId="2" xfId="1" applyNumberFormat="1" applyFont="1" applyFill="1" applyBorder="1" applyAlignment="1">
      <alignment horizontal="left" vertical="center" wrapText="1" readingOrder="1"/>
    </xf>
    <xf numFmtId="166" fontId="8" fillId="5" borderId="2" xfId="2" applyFont="1" applyFill="1" applyBorder="1" applyAlignment="1">
      <alignment horizontal="left" vertical="center" wrapText="1" readingOrder="1"/>
    </xf>
    <xf numFmtId="164" fontId="8" fillId="5" borderId="2" xfId="1" applyNumberFormat="1" applyFont="1" applyFill="1" applyBorder="1" applyAlignment="1">
      <alignment horizontal="right" vertical="center" wrapText="1" readingOrder="1"/>
    </xf>
    <xf numFmtId="165" fontId="8" fillId="5" borderId="2" xfId="1" applyNumberFormat="1" applyFont="1" applyFill="1" applyBorder="1" applyAlignment="1">
      <alignment horizontal="center" vertical="center" wrapText="1" readingOrder="1"/>
    </xf>
    <xf numFmtId="0" fontId="8" fillId="0" borderId="0" xfId="1" applyNumberFormat="1" applyFont="1" applyFill="1" applyBorder="1" applyAlignment="1">
      <alignment horizontal="right" vertical="center" wrapText="1" readingOrder="1"/>
    </xf>
    <xf numFmtId="0" fontId="8" fillId="6" borderId="2" xfId="1" applyNumberFormat="1" applyFont="1" applyFill="1" applyBorder="1" applyAlignment="1">
      <alignment horizontal="left" vertical="center" wrapText="1" readingOrder="1"/>
    </xf>
    <xf numFmtId="164" fontId="8" fillId="6" borderId="2" xfId="1" applyNumberFormat="1" applyFont="1" applyFill="1" applyBorder="1" applyAlignment="1">
      <alignment horizontal="right" vertical="center" wrapText="1" readingOrder="1"/>
    </xf>
    <xf numFmtId="165" fontId="8" fillId="6" borderId="2" xfId="1" applyNumberFormat="1" applyFont="1" applyFill="1" applyBorder="1" applyAlignment="1">
      <alignment horizontal="center" vertical="center" wrapText="1" readingOrder="1"/>
    </xf>
    <xf numFmtId="166" fontId="8" fillId="6" borderId="2" xfId="2" applyFont="1" applyFill="1" applyBorder="1" applyAlignment="1">
      <alignment horizontal="left" vertical="center" wrapText="1" readingOrder="1"/>
    </xf>
    <xf numFmtId="0" fontId="8" fillId="7" borderId="2" xfId="1" applyNumberFormat="1" applyFont="1" applyFill="1" applyBorder="1" applyAlignment="1">
      <alignment horizontal="left" vertical="center" wrapText="1" readingOrder="1"/>
    </xf>
    <xf numFmtId="166" fontId="8" fillId="7" borderId="2" xfId="2" applyFont="1" applyFill="1" applyBorder="1" applyAlignment="1">
      <alignment horizontal="left" vertical="center" wrapText="1" readingOrder="1"/>
    </xf>
    <xf numFmtId="164" fontId="8" fillId="7" borderId="2" xfId="1" applyNumberFormat="1" applyFont="1" applyFill="1" applyBorder="1" applyAlignment="1">
      <alignment horizontal="right" vertical="center" wrapText="1" readingOrder="1"/>
    </xf>
    <xf numFmtId="0" fontId="8" fillId="2" borderId="5" xfId="1" applyNumberFormat="1" applyFont="1" applyFill="1" applyBorder="1" applyAlignment="1">
      <alignment horizontal="right" vertical="center" wrapText="1" readingOrder="1"/>
    </xf>
    <xf numFmtId="0" fontId="8" fillId="2" borderId="6" xfId="1" applyNumberFormat="1" applyFont="1" applyFill="1" applyBorder="1" applyAlignment="1">
      <alignment horizontal="center" vertical="center" wrapText="1" readingOrder="1"/>
    </xf>
    <xf numFmtId="0" fontId="9" fillId="0" borderId="2" xfId="1" applyNumberFormat="1" applyFont="1" applyFill="1" applyBorder="1" applyAlignment="1">
      <alignment horizontal="left" vertical="center" wrapText="1" readingOrder="1"/>
    </xf>
    <xf numFmtId="0" fontId="9" fillId="2" borderId="7" xfId="1" applyNumberFormat="1" applyFont="1" applyFill="1" applyBorder="1" applyAlignment="1">
      <alignment horizontal="right" vertical="center" wrapText="1" readingOrder="1"/>
    </xf>
    <xf numFmtId="0" fontId="9" fillId="2" borderId="8" xfId="1" applyNumberFormat="1" applyFont="1" applyFill="1" applyBorder="1" applyAlignment="1">
      <alignment horizontal="center" vertical="center" wrapText="1" readingOrder="1"/>
    </xf>
    <xf numFmtId="0" fontId="8" fillId="2" borderId="9" xfId="1" applyNumberFormat="1" applyFont="1" applyFill="1" applyBorder="1" applyAlignment="1">
      <alignment horizontal="right" vertical="center" wrapText="1" readingOrder="1"/>
    </xf>
    <xf numFmtId="0" fontId="8" fillId="2" borderId="10" xfId="1" applyNumberFormat="1" applyFont="1" applyFill="1" applyBorder="1" applyAlignment="1">
      <alignment horizontal="center" vertical="center" wrapText="1" readingOrder="1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0</xdr:row>
      <xdr:rowOff>0</xdr:rowOff>
    </xdr:from>
    <xdr:to>
      <xdr:col>0</xdr:col>
      <xdr:colOff>2133600</xdr:colOff>
      <xdr:row>12</xdr:row>
      <xdr:rowOff>182880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0" y="0"/>
          <a:ext cx="1371600" cy="109728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0</xdr:row>
      <xdr:rowOff>0</xdr:rowOff>
    </xdr:from>
    <xdr:to>
      <xdr:col>0</xdr:col>
      <xdr:colOff>2133600</xdr:colOff>
      <xdr:row>12</xdr:row>
      <xdr:rowOff>182880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0" y="0"/>
          <a:ext cx="1371600" cy="10972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0</xdr:row>
      <xdr:rowOff>0</xdr:rowOff>
    </xdr:from>
    <xdr:to>
      <xdr:col>0</xdr:col>
      <xdr:colOff>2133600</xdr:colOff>
      <xdr:row>12</xdr:row>
      <xdr:rowOff>182880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0" y="0"/>
          <a:ext cx="1371600" cy="10972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0</xdr:row>
      <xdr:rowOff>0</xdr:rowOff>
    </xdr:from>
    <xdr:to>
      <xdr:col>0</xdr:col>
      <xdr:colOff>2133600</xdr:colOff>
      <xdr:row>12</xdr:row>
      <xdr:rowOff>182880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0" y="0"/>
          <a:ext cx="1371600" cy="10972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0</xdr:row>
      <xdr:rowOff>0</xdr:rowOff>
    </xdr:from>
    <xdr:to>
      <xdr:col>0</xdr:col>
      <xdr:colOff>2133600</xdr:colOff>
      <xdr:row>12</xdr:row>
      <xdr:rowOff>182880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0" y="0"/>
          <a:ext cx="1371600" cy="10972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0</xdr:row>
      <xdr:rowOff>0</xdr:rowOff>
    </xdr:from>
    <xdr:to>
      <xdr:col>0</xdr:col>
      <xdr:colOff>2133600</xdr:colOff>
      <xdr:row>12</xdr:row>
      <xdr:rowOff>182880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0" y="0"/>
          <a:ext cx="1371600" cy="109728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0</xdr:row>
      <xdr:rowOff>0</xdr:rowOff>
    </xdr:from>
    <xdr:to>
      <xdr:col>0</xdr:col>
      <xdr:colOff>2133600</xdr:colOff>
      <xdr:row>12</xdr:row>
      <xdr:rowOff>182880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0" y="0"/>
          <a:ext cx="1371600" cy="109728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0</xdr:row>
      <xdr:rowOff>0</xdr:rowOff>
    </xdr:from>
    <xdr:to>
      <xdr:col>0</xdr:col>
      <xdr:colOff>2133600</xdr:colOff>
      <xdr:row>12</xdr:row>
      <xdr:rowOff>182880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0" y="0"/>
          <a:ext cx="1371600" cy="109728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0</xdr:row>
      <xdr:rowOff>0</xdr:rowOff>
    </xdr:from>
    <xdr:to>
      <xdr:col>0</xdr:col>
      <xdr:colOff>2133600</xdr:colOff>
      <xdr:row>12</xdr:row>
      <xdr:rowOff>182880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0" y="0"/>
          <a:ext cx="1371600" cy="109728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0</xdr:row>
      <xdr:rowOff>0</xdr:rowOff>
    </xdr:from>
    <xdr:to>
      <xdr:col>0</xdr:col>
      <xdr:colOff>2133600</xdr:colOff>
      <xdr:row>12</xdr:row>
      <xdr:rowOff>182880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0" y="0"/>
          <a:ext cx="1371600" cy="109728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FSR/R7/BANELCO/BANELCO_2023_JUN_DET%20ACA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MFSR/R7/PROSIELCO/PROSIELCO_2023_JUN_DET%20ACA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FSR/R7/BOHECO%20I/BOHECO%20I_2023_JUN_DET%20ACA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FSR/R7/BOHECO%20II/BOHECO%20II_2023_JUN_DET%20ACA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FSR/R7/CEBECO%20I/CEBECO%20I_2023_JUN_DET%20ACAM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FSR/R7/CEBECO%20II/CEBECO%20II_2023_JUN_DET%20ACA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MFSR/R7/CEBECO%20III/CEBECO%20III_2023_JUN_DET%20ACAM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MFSR/R7/CELCO/CELCO_2023_JUN_DET%20ACAM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MFSR/R7/NORECO%20I/NORECO%20I_2023_JUN_DET%20ACAM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MFSR/R7/NORECO%20II/NORECO%20II_2023_JUN_DET%20ACA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M Reference"/>
      <sheetName val="Allocation Factors"/>
      <sheetName val="Trial Balance"/>
      <sheetName val="SOO - Output Report"/>
      <sheetName val="SFP- Output Report"/>
      <sheetName val="Consolidated Cash Flows"/>
      <sheetName val="SCF"/>
      <sheetName val="Accounting of Universal Charges"/>
      <sheetName val="SCAR"/>
      <sheetName val="Accounting of RFSC"/>
      <sheetName val="Payroll Allocations"/>
      <sheetName val="Sheet1"/>
      <sheetName val="Sheet2"/>
      <sheetName val="Version Numb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C2" t="str">
            <v>BANELCO</v>
          </cell>
        </row>
        <row r="12">
          <cell r="C12">
            <v>597924251</v>
          </cell>
        </row>
        <row r="13">
          <cell r="C13">
            <v>500661333</v>
          </cell>
        </row>
        <row r="14">
          <cell r="C14">
            <v>22998557</v>
          </cell>
        </row>
        <row r="15">
          <cell r="C15">
            <v>11394438</v>
          </cell>
        </row>
        <row r="16">
          <cell r="C16">
            <v>9118619</v>
          </cell>
        </row>
        <row r="17">
          <cell r="C17">
            <v>86941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2188878</v>
          </cell>
        </row>
        <row r="23">
          <cell r="C23">
            <v>62869923</v>
          </cell>
        </row>
        <row r="25">
          <cell r="C25">
            <v>13940561</v>
          </cell>
        </row>
        <row r="26">
          <cell r="C26">
            <v>6809754</v>
          </cell>
        </row>
        <row r="27">
          <cell r="C27">
            <v>6525807</v>
          </cell>
        </row>
        <row r="28">
          <cell r="C28">
            <v>605000</v>
          </cell>
        </row>
        <row r="29">
          <cell r="C29">
            <v>20000000</v>
          </cell>
        </row>
        <row r="30">
          <cell r="C30">
            <v>20000000</v>
          </cell>
        </row>
        <row r="38">
          <cell r="C38">
            <v>631864812</v>
          </cell>
        </row>
        <row r="41">
          <cell r="C41">
            <v>435053790</v>
          </cell>
        </row>
        <row r="42">
          <cell r="C42">
            <v>75128813</v>
          </cell>
        </row>
        <row r="43">
          <cell r="C43">
            <v>37926358</v>
          </cell>
        </row>
        <row r="44">
          <cell r="C44">
            <v>4380839</v>
          </cell>
        </row>
        <row r="45">
          <cell r="C45">
            <v>6347470</v>
          </cell>
        </row>
        <row r="46">
          <cell r="C46">
            <v>2126732</v>
          </cell>
        </row>
        <row r="47">
          <cell r="C47">
            <v>964908</v>
          </cell>
        </row>
        <row r="48">
          <cell r="C48">
            <v>1335217</v>
          </cell>
        </row>
        <row r="49">
          <cell r="C49">
            <v>4801536</v>
          </cell>
        </row>
        <row r="50">
          <cell r="C50">
            <v>1767425</v>
          </cell>
        </row>
        <row r="51">
          <cell r="C51">
            <v>1401600</v>
          </cell>
        </row>
        <row r="52">
          <cell r="C52">
            <v>1393200</v>
          </cell>
        </row>
        <row r="53">
          <cell r="C53">
            <v>1750386</v>
          </cell>
        </row>
        <row r="54">
          <cell r="C54">
            <v>2227500</v>
          </cell>
        </row>
        <row r="55">
          <cell r="C55">
            <v>5805000</v>
          </cell>
        </row>
        <row r="56">
          <cell r="C56">
            <v>1333096</v>
          </cell>
        </row>
        <row r="57">
          <cell r="C57">
            <v>1567546</v>
          </cell>
        </row>
        <row r="60">
          <cell r="C60">
            <v>8250718</v>
          </cell>
        </row>
        <row r="67">
          <cell r="C67">
            <v>11394438</v>
          </cell>
        </row>
        <row r="68">
          <cell r="C68">
            <v>9118619</v>
          </cell>
        </row>
        <row r="69">
          <cell r="C69">
            <v>86941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2188878</v>
          </cell>
        </row>
        <row r="75">
          <cell r="C75">
            <v>62869923</v>
          </cell>
        </row>
        <row r="82">
          <cell r="C82">
            <v>28339098</v>
          </cell>
        </row>
        <row r="83">
          <cell r="C83">
            <v>17300670</v>
          </cell>
        </row>
        <row r="90">
          <cell r="C90">
            <v>6000000</v>
          </cell>
        </row>
        <row r="94">
          <cell r="C94">
            <v>2400000</v>
          </cell>
        </row>
        <row r="97">
          <cell r="C97">
            <v>35884580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M Reference"/>
      <sheetName val="Allocation Factors"/>
      <sheetName val="Trial Balance"/>
      <sheetName val="SOO - Output Report"/>
      <sheetName val="SFP- Output Report"/>
      <sheetName val="Consolidated Cash Flows"/>
      <sheetName val="SCF"/>
      <sheetName val="Accounting of Universal Charges"/>
      <sheetName val="SCAR"/>
      <sheetName val="Accounting of RFSC"/>
      <sheetName val="Payroll Allocations"/>
      <sheetName val="Sheet1"/>
      <sheetName val="Sheet2"/>
      <sheetName val="Version Numb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C2" t="str">
            <v>PROSIELCO</v>
          </cell>
        </row>
        <row r="12">
          <cell r="C12">
            <v>363409000</v>
          </cell>
        </row>
        <row r="13">
          <cell r="C13">
            <v>301924000</v>
          </cell>
        </row>
        <row r="14">
          <cell r="C14">
            <v>14829000</v>
          </cell>
        </row>
        <row r="15">
          <cell r="C15">
            <v>6193000</v>
          </cell>
        </row>
        <row r="16">
          <cell r="C16">
            <v>6193000</v>
          </cell>
        </row>
        <row r="23">
          <cell r="C23">
            <v>40463000</v>
          </cell>
        </row>
        <row r="25">
          <cell r="C25">
            <v>18000000</v>
          </cell>
        </row>
        <row r="26">
          <cell r="C26">
            <v>5500000</v>
          </cell>
        </row>
        <row r="27">
          <cell r="C27">
            <v>200000</v>
          </cell>
        </row>
        <row r="28">
          <cell r="C28">
            <v>12300000</v>
          </cell>
        </row>
        <row r="29">
          <cell r="C29">
            <v>42958000</v>
          </cell>
        </row>
        <row r="30">
          <cell r="C30">
            <v>42958000</v>
          </cell>
        </row>
        <row r="34">
          <cell r="C34">
            <v>6743000</v>
          </cell>
        </row>
        <row r="36">
          <cell r="C36">
            <v>20050000</v>
          </cell>
        </row>
        <row r="38">
          <cell r="C38">
            <v>451160000</v>
          </cell>
        </row>
        <row r="41">
          <cell r="C41">
            <v>285127000</v>
          </cell>
        </row>
        <row r="42">
          <cell r="C42">
            <v>50878606</v>
          </cell>
        </row>
        <row r="43">
          <cell r="C43">
            <v>23730290</v>
          </cell>
        </row>
        <row r="44">
          <cell r="C44">
            <v>2512928</v>
          </cell>
        </row>
        <row r="45">
          <cell r="C45">
            <v>5689260</v>
          </cell>
        </row>
        <row r="46">
          <cell r="C46">
            <v>1503600</v>
          </cell>
        </row>
        <row r="47">
          <cell r="C47">
            <v>2032347</v>
          </cell>
        </row>
        <row r="48">
          <cell r="C48">
            <v>872600</v>
          </cell>
        </row>
        <row r="49">
          <cell r="C49">
            <v>3119520</v>
          </cell>
        </row>
        <row r="50">
          <cell r="C50">
            <v>3422481</v>
          </cell>
        </row>
        <row r="51">
          <cell r="C51">
            <v>1401600</v>
          </cell>
        </row>
        <row r="52">
          <cell r="C52">
            <v>1496280</v>
          </cell>
        </row>
        <row r="53">
          <cell r="C53">
            <v>2175000</v>
          </cell>
        </row>
        <row r="54">
          <cell r="C54">
            <v>1350100</v>
          </cell>
        </row>
        <row r="55">
          <cell r="C55">
            <v>1276000</v>
          </cell>
        </row>
        <row r="56">
          <cell r="C56">
            <v>200600</v>
          </cell>
        </row>
        <row r="57">
          <cell r="C57">
            <v>96000</v>
          </cell>
        </row>
        <row r="60">
          <cell r="C60">
            <v>4423000</v>
          </cell>
        </row>
        <row r="67">
          <cell r="C67">
            <v>7380000</v>
          </cell>
        </row>
        <row r="68">
          <cell r="C68">
            <v>7380000</v>
          </cell>
        </row>
        <row r="75">
          <cell r="C75">
            <v>9216000</v>
          </cell>
        </row>
        <row r="76">
          <cell r="C76">
            <v>3161000</v>
          </cell>
        </row>
        <row r="81">
          <cell r="C81">
            <v>6743000</v>
          </cell>
        </row>
        <row r="82">
          <cell r="C82">
            <v>51122000</v>
          </cell>
        </row>
        <row r="83">
          <cell r="C83">
            <v>19741000</v>
          </cell>
        </row>
        <row r="88">
          <cell r="C88">
            <v>14829000</v>
          </cell>
        </row>
        <row r="90">
          <cell r="C90">
            <v>840000</v>
          </cell>
        </row>
        <row r="97">
          <cell r="C97">
            <v>35046000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M Reference"/>
      <sheetName val="Allocation Factors"/>
      <sheetName val="Trial Balance"/>
      <sheetName val="SOO - Output Report"/>
      <sheetName val="SFP- Output Report"/>
      <sheetName val="Consolidated Cash Flows"/>
      <sheetName val="SCF"/>
      <sheetName val="Accounting of Universal Charges"/>
      <sheetName val="SCAR"/>
      <sheetName val="Accounting of RFSC"/>
      <sheetName val="Payroll Allocations"/>
      <sheetName val="Sheet1"/>
      <sheetName val="Sheet2"/>
      <sheetName val="Version Numb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C2" t="str">
            <v>BOHECO I</v>
          </cell>
        </row>
        <row r="12">
          <cell r="C12">
            <v>4062680153.1599998</v>
          </cell>
        </row>
        <row r="13">
          <cell r="C13">
            <v>3364502093</v>
          </cell>
        </row>
        <row r="14">
          <cell r="C14">
            <v>211188376</v>
          </cell>
        </row>
        <row r="15">
          <cell r="C15">
            <v>54722991.159999996</v>
          </cell>
        </row>
        <row r="16">
          <cell r="C16">
            <v>42479788.009999998</v>
          </cell>
        </row>
        <row r="17">
          <cell r="C17">
            <v>467717.87</v>
          </cell>
        </row>
        <row r="20">
          <cell r="C20">
            <v>11775485.279999999</v>
          </cell>
        </row>
        <row r="22">
          <cell r="C22">
            <v>27045098</v>
          </cell>
        </row>
        <row r="23">
          <cell r="C23">
            <v>405221595</v>
          </cell>
        </row>
        <row r="24">
          <cell r="C24">
            <v>0</v>
          </cell>
        </row>
        <row r="25">
          <cell r="C25">
            <v>70916548.200000003</v>
          </cell>
        </row>
        <row r="26">
          <cell r="C26">
            <v>25057864</v>
          </cell>
        </row>
        <row r="27">
          <cell r="C27">
            <v>1857292.8</v>
          </cell>
        </row>
        <row r="28">
          <cell r="C28">
            <v>44001391.399999999</v>
          </cell>
        </row>
        <row r="29">
          <cell r="C29">
            <v>759656283.76999998</v>
          </cell>
        </row>
        <row r="30">
          <cell r="C30">
            <v>84338226</v>
          </cell>
        </row>
        <row r="31">
          <cell r="C31">
            <v>675318057.76999998</v>
          </cell>
        </row>
        <row r="36">
          <cell r="C36">
            <v>32242379</v>
          </cell>
        </row>
        <row r="37">
          <cell r="C37">
            <v>33539533</v>
          </cell>
        </row>
        <row r="38">
          <cell r="C38">
            <v>4959034897.1300001</v>
          </cell>
        </row>
        <row r="41">
          <cell r="C41">
            <v>3033456001</v>
          </cell>
        </row>
        <row r="42">
          <cell r="C42">
            <v>307166395</v>
          </cell>
        </row>
        <row r="43">
          <cell r="C43">
            <v>175923913</v>
          </cell>
        </row>
        <row r="44">
          <cell r="C44">
            <v>15975550</v>
          </cell>
        </row>
        <row r="45">
          <cell r="C45">
            <v>33636527</v>
          </cell>
        </row>
        <row r="46">
          <cell r="C46">
            <v>4163052</v>
          </cell>
        </row>
        <row r="47">
          <cell r="C47">
            <v>5913102</v>
          </cell>
        </row>
        <row r="48">
          <cell r="C48">
            <v>3822995</v>
          </cell>
        </row>
        <row r="49">
          <cell r="C49">
            <v>12665501</v>
          </cell>
        </row>
        <row r="50">
          <cell r="C50">
            <v>12842487</v>
          </cell>
        </row>
        <row r="51">
          <cell r="C51">
            <v>3180000</v>
          </cell>
        </row>
        <row r="52">
          <cell r="C52">
            <v>3388800</v>
          </cell>
        </row>
        <row r="53">
          <cell r="C53">
            <v>12535770</v>
          </cell>
        </row>
        <row r="54">
          <cell r="C54">
            <v>2328400</v>
          </cell>
        </row>
        <row r="55">
          <cell r="C55">
            <v>15223303</v>
          </cell>
        </row>
        <row r="56">
          <cell r="C56">
            <v>2859745</v>
          </cell>
        </row>
        <row r="57">
          <cell r="C57">
            <v>2707250</v>
          </cell>
        </row>
        <row r="60">
          <cell r="C60">
            <v>26029296</v>
          </cell>
        </row>
        <row r="61">
          <cell r="C61">
            <v>193412101</v>
          </cell>
        </row>
        <row r="67">
          <cell r="C67">
            <v>55275748.649999999</v>
          </cell>
        </row>
        <row r="68">
          <cell r="C68">
            <v>42908876.780000001</v>
          </cell>
        </row>
        <row r="69">
          <cell r="C69">
            <v>472442.3</v>
          </cell>
        </row>
        <row r="72">
          <cell r="C72">
            <v>11894429.57</v>
          </cell>
        </row>
        <row r="74">
          <cell r="C74">
            <v>27318281</v>
          </cell>
        </row>
        <row r="75">
          <cell r="C75">
            <v>405221594.99000001</v>
          </cell>
        </row>
        <row r="76">
          <cell r="C76">
            <v>15936566.640000001</v>
          </cell>
        </row>
        <row r="78">
          <cell r="C78">
            <v>18349482.170000002</v>
          </cell>
        </row>
        <row r="82">
          <cell r="C82">
            <v>757819044.24000001</v>
          </cell>
        </row>
        <row r="83">
          <cell r="C83">
            <v>79791856</v>
          </cell>
        </row>
        <row r="88">
          <cell r="C88">
            <v>0</v>
          </cell>
        </row>
        <row r="90">
          <cell r="C90">
            <v>34049025</v>
          </cell>
        </row>
        <row r="94">
          <cell r="C94">
            <v>3000000</v>
          </cell>
        </row>
        <row r="97">
          <cell r="C97">
            <v>458007470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M Reference"/>
      <sheetName val="Allocation Factors"/>
      <sheetName val="Trial Balance"/>
      <sheetName val="SOO - Output Report"/>
      <sheetName val="SFP- Output Report"/>
      <sheetName val="Consolidated Cash Flows"/>
      <sheetName val="SCF"/>
      <sheetName val="Accounting of Universal Charges"/>
      <sheetName val="SCAR"/>
      <sheetName val="Accounting of RFSC"/>
      <sheetName val="Payroll Allocations"/>
      <sheetName val="Sheet1"/>
      <sheetName val="Sheet2"/>
      <sheetName val="Version Numb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C2" t="str">
            <v>BOHECO II</v>
          </cell>
        </row>
        <row r="12">
          <cell r="C12">
            <v>1793435538.26</v>
          </cell>
        </row>
        <row r="13">
          <cell r="C13">
            <v>1648012178.1600001</v>
          </cell>
        </row>
        <row r="14">
          <cell r="C14">
            <v>61526732.140000001</v>
          </cell>
        </row>
        <row r="15">
          <cell r="C15">
            <v>29951342.059999999</v>
          </cell>
        </row>
        <row r="16">
          <cell r="C16">
            <v>23250312.789999999</v>
          </cell>
        </row>
        <row r="17">
          <cell r="C17">
            <v>255994.38</v>
          </cell>
        </row>
        <row r="20">
          <cell r="C20">
            <v>6445034.8899999997</v>
          </cell>
        </row>
        <row r="22">
          <cell r="C22">
            <v>14802498.359999999</v>
          </cell>
        </row>
        <row r="23">
          <cell r="C23">
            <v>38203737.159999996</v>
          </cell>
        </row>
        <row r="24">
          <cell r="C24">
            <v>939050.38</v>
          </cell>
        </row>
        <row r="25">
          <cell r="C25">
            <v>20904523.809999999</v>
          </cell>
        </row>
        <row r="26">
          <cell r="C26">
            <v>20147912.460000001</v>
          </cell>
        </row>
        <row r="27">
          <cell r="C27">
            <v>756611.35</v>
          </cell>
        </row>
        <row r="29">
          <cell r="C29">
            <v>275490000</v>
          </cell>
        </row>
        <row r="30">
          <cell r="C30">
            <v>115075000</v>
          </cell>
        </row>
        <row r="31">
          <cell r="C31">
            <v>150675000</v>
          </cell>
        </row>
        <row r="32">
          <cell r="C32">
            <v>9740000</v>
          </cell>
        </row>
        <row r="36">
          <cell r="C36">
            <v>91362592</v>
          </cell>
        </row>
        <row r="37">
          <cell r="C37">
            <v>63414824.57</v>
          </cell>
        </row>
        <row r="38">
          <cell r="C38">
            <v>2244607478.6399999</v>
          </cell>
        </row>
        <row r="41">
          <cell r="C41">
            <v>1304715819.3699999</v>
          </cell>
        </row>
        <row r="42">
          <cell r="C42">
            <v>271157001.86000001</v>
          </cell>
        </row>
        <row r="43">
          <cell r="C43">
            <v>138094062</v>
          </cell>
        </row>
        <row r="44">
          <cell r="C44">
            <v>10473219.9</v>
          </cell>
        </row>
        <row r="45">
          <cell r="C45">
            <v>21483000</v>
          </cell>
        </row>
        <row r="46">
          <cell r="C46">
            <v>5226919.25</v>
          </cell>
        </row>
        <row r="47">
          <cell r="C47">
            <v>6376089.71</v>
          </cell>
        </row>
        <row r="48">
          <cell r="C48">
            <v>4847195</v>
          </cell>
        </row>
        <row r="49">
          <cell r="C49">
            <v>25156440</v>
          </cell>
        </row>
        <row r="50">
          <cell r="C50">
            <v>9247045</v>
          </cell>
        </row>
        <row r="51">
          <cell r="C51">
            <v>3720000</v>
          </cell>
        </row>
        <row r="52">
          <cell r="C52">
            <v>2928000</v>
          </cell>
        </row>
        <row r="53">
          <cell r="C53">
            <v>11180030.4</v>
          </cell>
        </row>
        <row r="54">
          <cell r="C54">
            <v>4948040</v>
          </cell>
        </row>
        <row r="55">
          <cell r="C55">
            <v>21361420</v>
          </cell>
        </row>
        <row r="56">
          <cell r="C56">
            <v>1568050</v>
          </cell>
        </row>
        <row r="57">
          <cell r="C57">
            <v>4547490.5999999996</v>
          </cell>
        </row>
        <row r="60">
          <cell r="C60">
            <v>33981334.82</v>
          </cell>
        </row>
        <row r="61">
          <cell r="C61">
            <v>53488419.560000002</v>
          </cell>
        </row>
        <row r="62">
          <cell r="C62">
            <v>926855.68000000005</v>
          </cell>
        </row>
        <row r="67">
          <cell r="C67">
            <v>29951342.059999999</v>
          </cell>
        </row>
        <row r="68">
          <cell r="C68">
            <v>23250312.789999999</v>
          </cell>
        </row>
        <row r="69">
          <cell r="C69">
            <v>255994.38</v>
          </cell>
        </row>
        <row r="72">
          <cell r="C72">
            <v>6445034.8899999997</v>
          </cell>
        </row>
        <row r="74">
          <cell r="C74">
            <v>14802498.359999999</v>
          </cell>
        </row>
        <row r="75">
          <cell r="C75">
            <v>38203737.159999996</v>
          </cell>
        </row>
        <row r="77">
          <cell r="C77">
            <v>12773012.300000001</v>
          </cell>
        </row>
        <row r="82">
          <cell r="C82">
            <v>294630000</v>
          </cell>
        </row>
        <row r="83">
          <cell r="C83">
            <v>73722592</v>
          </cell>
        </row>
        <row r="88">
          <cell r="C88">
            <v>61526732.140000001</v>
          </cell>
        </row>
        <row r="90">
          <cell r="C90">
            <v>40111155.719999999</v>
          </cell>
        </row>
        <row r="97">
          <cell r="C97">
            <v>150272197.12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M Reference"/>
      <sheetName val="Allocation Factors"/>
      <sheetName val="Trial Balance"/>
      <sheetName val="SOO - Output Report"/>
      <sheetName val="SFP- Output Report"/>
      <sheetName val="Consolidated Cash Flows"/>
      <sheetName val="SCF"/>
      <sheetName val="Accounting of Universal Charges"/>
      <sheetName val="SCAR"/>
      <sheetName val="Accounting of RFSC"/>
      <sheetName val="Payroll Allocations"/>
      <sheetName val="Sheet1"/>
      <sheetName val="Sheet2"/>
      <sheetName val="Version Numb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C2" t="str">
            <v>CEBECO I</v>
          </cell>
        </row>
        <row r="12">
          <cell r="C12">
            <v>3700271386</v>
          </cell>
        </row>
        <row r="13">
          <cell r="C13">
            <v>3117422653</v>
          </cell>
        </row>
        <row r="14">
          <cell r="C14">
            <v>95491586</v>
          </cell>
        </row>
        <row r="15">
          <cell r="C15">
            <v>55171770.75</v>
          </cell>
        </row>
        <row r="16">
          <cell r="C16">
            <v>18390590.25</v>
          </cell>
        </row>
        <row r="17">
          <cell r="C17">
            <v>18390590.25</v>
          </cell>
        </row>
        <row r="20">
          <cell r="C20">
            <v>18390590.25</v>
          </cell>
        </row>
        <row r="22">
          <cell r="C22">
            <v>18390590.25</v>
          </cell>
        </row>
        <row r="23">
          <cell r="C23">
            <v>413794786</v>
          </cell>
        </row>
        <row r="25">
          <cell r="C25">
            <v>3905870</v>
          </cell>
        </row>
        <row r="26">
          <cell r="C26">
            <v>3354000</v>
          </cell>
        </row>
        <row r="27">
          <cell r="C27">
            <v>551870</v>
          </cell>
        </row>
        <row r="29">
          <cell r="C29">
            <v>0</v>
          </cell>
        </row>
        <row r="38">
          <cell r="C38">
            <v>3704177256</v>
          </cell>
        </row>
        <row r="41">
          <cell r="C41">
            <v>2542737539</v>
          </cell>
        </row>
        <row r="42">
          <cell r="C42">
            <v>305188036</v>
          </cell>
        </row>
        <row r="43">
          <cell r="C43">
            <v>120107802</v>
          </cell>
        </row>
        <row r="44">
          <cell r="C44">
            <v>12199797</v>
          </cell>
        </row>
        <row r="45">
          <cell r="C45">
            <v>53032482</v>
          </cell>
        </row>
        <row r="46">
          <cell r="C46">
            <v>6920720</v>
          </cell>
        </row>
        <row r="47">
          <cell r="C47">
            <v>4456263</v>
          </cell>
        </row>
        <row r="48">
          <cell r="C48">
            <v>3182660</v>
          </cell>
        </row>
        <row r="49">
          <cell r="C49">
            <v>17473250</v>
          </cell>
        </row>
        <row r="50">
          <cell r="C50">
            <v>32014317</v>
          </cell>
        </row>
        <row r="51">
          <cell r="C51">
            <v>3360000</v>
          </cell>
        </row>
        <row r="52">
          <cell r="C52">
            <v>6456200</v>
          </cell>
        </row>
        <row r="53">
          <cell r="C53">
            <v>24294450</v>
          </cell>
        </row>
        <row r="54">
          <cell r="C54">
            <v>2776500</v>
          </cell>
        </row>
        <row r="55">
          <cell r="C55">
            <v>11772800</v>
          </cell>
        </row>
        <row r="56">
          <cell r="C56">
            <v>1699788</v>
          </cell>
        </row>
        <row r="57">
          <cell r="C57">
            <v>5441007</v>
          </cell>
        </row>
        <row r="61">
          <cell r="C61">
            <v>67230560</v>
          </cell>
        </row>
        <row r="67">
          <cell r="C67">
            <v>55171770.75</v>
          </cell>
        </row>
        <row r="68">
          <cell r="C68">
            <v>18390590.25</v>
          </cell>
        </row>
        <row r="69">
          <cell r="C69">
            <v>18390590.25</v>
          </cell>
        </row>
        <row r="72">
          <cell r="C72">
            <v>18390590.25</v>
          </cell>
        </row>
        <row r="74">
          <cell r="C74">
            <v>18390590.25</v>
          </cell>
        </row>
        <row r="75">
          <cell r="C75">
            <v>413794786</v>
          </cell>
        </row>
        <row r="82">
          <cell r="C82">
            <v>345516968</v>
          </cell>
        </row>
        <row r="83">
          <cell r="C83">
            <v>134342360</v>
          </cell>
        </row>
        <row r="88">
          <cell r="C88">
            <v>95491586</v>
          </cell>
        </row>
        <row r="90">
          <cell r="C90">
            <v>4440000</v>
          </cell>
        </row>
        <row r="97">
          <cell r="C97">
            <v>417100717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M Reference"/>
      <sheetName val="Allocation Factors"/>
      <sheetName val="Trial Balance"/>
      <sheetName val="SOO - Output Report"/>
      <sheetName val="SFP- Output Report"/>
      <sheetName val="Consolidated Cash Flows"/>
      <sheetName val="SCF"/>
      <sheetName val="Accounting of Universal Charges"/>
      <sheetName val="SCAR"/>
      <sheetName val="Accounting of RFSC"/>
      <sheetName val="Payroll Allocations"/>
      <sheetName val="Sheet1"/>
      <sheetName val="Sheet2"/>
      <sheetName val="Version Numb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C2" t="str">
            <v>CEBECO II</v>
          </cell>
        </row>
        <row r="12">
          <cell r="C12">
            <v>5200515511.29</v>
          </cell>
        </row>
        <row r="13">
          <cell r="C13">
            <v>4555992761.3000002</v>
          </cell>
        </row>
        <row r="14">
          <cell r="C14">
            <v>159007971.65000001</v>
          </cell>
        </row>
        <row r="15">
          <cell r="C15">
            <v>91581136.239999995</v>
          </cell>
        </row>
        <row r="16">
          <cell r="C16">
            <v>91581136.239999995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25671072.82</v>
          </cell>
        </row>
        <row r="23">
          <cell r="C23">
            <v>368262569.27999997</v>
          </cell>
        </row>
        <row r="24">
          <cell r="C24">
            <v>0</v>
          </cell>
        </row>
        <row r="25">
          <cell r="C25">
            <v>39692970.68</v>
          </cell>
        </row>
        <row r="26">
          <cell r="C26">
            <v>24652665.23</v>
          </cell>
        </row>
        <row r="27">
          <cell r="C27">
            <v>1124922.1499999999</v>
          </cell>
        </row>
        <row r="28">
          <cell r="C28">
            <v>13915383.300000001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12192502.4</v>
          </cell>
        </row>
        <row r="35">
          <cell r="C35">
            <v>0</v>
          </cell>
        </row>
        <row r="36">
          <cell r="C36">
            <v>102955950.42</v>
          </cell>
        </row>
        <row r="37">
          <cell r="C37">
            <v>8866628.6699999999</v>
          </cell>
        </row>
        <row r="38">
          <cell r="C38">
            <v>5364223563.46</v>
          </cell>
        </row>
        <row r="41">
          <cell r="C41">
            <v>4089535899.6300001</v>
          </cell>
        </row>
        <row r="42">
          <cell r="C42">
            <v>447029447.14999998</v>
          </cell>
        </row>
        <row r="43">
          <cell r="C43">
            <v>163141354</v>
          </cell>
        </row>
        <row r="44">
          <cell r="C44">
            <v>17782700.640000001</v>
          </cell>
        </row>
        <row r="45">
          <cell r="C45">
            <v>95702923.319999993</v>
          </cell>
        </row>
        <row r="46">
          <cell r="C46">
            <v>13624660.1</v>
          </cell>
        </row>
        <row r="47">
          <cell r="C47">
            <v>6617005.3899999997</v>
          </cell>
        </row>
        <row r="48">
          <cell r="C48">
            <v>2698500</v>
          </cell>
        </row>
        <row r="49">
          <cell r="C49">
            <v>16595310</v>
          </cell>
        </row>
        <row r="50">
          <cell r="C50">
            <v>55264122.119999997</v>
          </cell>
        </row>
        <row r="51">
          <cell r="C51">
            <v>5040000</v>
          </cell>
        </row>
        <row r="52">
          <cell r="C52">
            <v>6896000</v>
          </cell>
        </row>
        <row r="53">
          <cell r="C53">
            <v>20235231.550000001</v>
          </cell>
        </row>
        <row r="54">
          <cell r="C54">
            <v>2023110</v>
          </cell>
        </row>
        <row r="55">
          <cell r="C55">
            <v>16023500</v>
          </cell>
        </row>
        <row r="56">
          <cell r="C56">
            <v>3242379.31</v>
          </cell>
        </row>
        <row r="57">
          <cell r="C57">
            <v>22142650.719999999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4914557.46</v>
          </cell>
        </row>
        <row r="63">
          <cell r="C63">
            <v>0</v>
          </cell>
        </row>
        <row r="64">
          <cell r="C64">
            <v>0</v>
          </cell>
        </row>
        <row r="67">
          <cell r="C67">
            <v>91581136.239999995</v>
          </cell>
        </row>
        <row r="68">
          <cell r="C68">
            <v>91581136.239999995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25671072.82</v>
          </cell>
        </row>
        <row r="75">
          <cell r="C75">
            <v>291749677.87</v>
          </cell>
        </row>
        <row r="76">
          <cell r="C76">
            <v>76512891.400000006</v>
          </cell>
        </row>
        <row r="77">
          <cell r="C77">
            <v>0</v>
          </cell>
        </row>
        <row r="78">
          <cell r="C78">
            <v>12262751.220000001</v>
          </cell>
        </row>
        <row r="81">
          <cell r="C81">
            <v>12192502.4</v>
          </cell>
        </row>
        <row r="82">
          <cell r="C82">
            <v>83992370.420000002</v>
          </cell>
        </row>
        <row r="83">
          <cell r="C83">
            <v>11603000</v>
          </cell>
        </row>
        <row r="88">
          <cell r="C88">
            <v>189007971.65000001</v>
          </cell>
        </row>
        <row r="89">
          <cell r="C89">
            <v>0</v>
          </cell>
        </row>
        <row r="90">
          <cell r="C90">
            <v>12000000</v>
          </cell>
        </row>
        <row r="91">
          <cell r="C91">
            <v>0</v>
          </cell>
        </row>
        <row r="92">
          <cell r="C92">
            <v>0</v>
          </cell>
        </row>
        <row r="93">
          <cell r="C93">
            <v>0</v>
          </cell>
        </row>
        <row r="94">
          <cell r="C94">
            <v>0</v>
          </cell>
        </row>
        <row r="97">
          <cell r="C97">
            <v>555337441.96000004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M Reference"/>
      <sheetName val="Allocation Factors"/>
      <sheetName val="Trial Balance"/>
      <sheetName val="SOO - Output Report"/>
      <sheetName val="SFP- Output Report"/>
      <sheetName val="Consolidated Cash Flows"/>
      <sheetName val="SCF"/>
      <sheetName val="Accounting of Universal Charges"/>
      <sheetName val="SCAR"/>
      <sheetName val="Accounting of RFSC"/>
      <sheetName val="Payroll Allocations"/>
      <sheetName val="Sheet1"/>
      <sheetName val="Sheet2"/>
      <sheetName val="Version Numb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C2" t="str">
            <v>CEBECO III</v>
          </cell>
        </row>
        <row r="12">
          <cell r="C12">
            <v>1843143647</v>
          </cell>
        </row>
        <row r="13">
          <cell r="C13">
            <v>1712656104</v>
          </cell>
        </row>
        <row r="14">
          <cell r="C14">
            <v>45300828</v>
          </cell>
        </row>
        <row r="15">
          <cell r="C15">
            <v>38536641</v>
          </cell>
        </row>
        <row r="16">
          <cell r="C16">
            <v>31133733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7402908</v>
          </cell>
        </row>
        <row r="22">
          <cell r="C22">
            <v>17002476</v>
          </cell>
        </row>
        <row r="23">
          <cell r="C23">
            <v>29647598</v>
          </cell>
        </row>
        <row r="24">
          <cell r="C24">
            <v>0</v>
          </cell>
        </row>
        <row r="25">
          <cell r="C25">
            <v>40135199</v>
          </cell>
        </row>
        <row r="26">
          <cell r="C26">
            <v>9255600</v>
          </cell>
        </row>
        <row r="27">
          <cell r="C27">
            <v>248800</v>
          </cell>
        </row>
        <row r="28">
          <cell r="C28">
            <v>30630799</v>
          </cell>
        </row>
        <row r="29">
          <cell r="C29">
            <v>197616864</v>
          </cell>
        </row>
        <row r="31">
          <cell r="C31">
            <v>197616864</v>
          </cell>
        </row>
        <row r="33">
          <cell r="C33">
            <v>0</v>
          </cell>
        </row>
        <row r="36">
          <cell r="C36">
            <v>238616682</v>
          </cell>
        </row>
        <row r="38">
          <cell r="C38">
            <v>2319512392</v>
          </cell>
        </row>
        <row r="41">
          <cell r="C41">
            <v>1483684500</v>
          </cell>
        </row>
        <row r="42">
          <cell r="C42">
            <v>229146391</v>
          </cell>
        </row>
        <row r="43">
          <cell r="C43">
            <v>101929260</v>
          </cell>
        </row>
        <row r="44">
          <cell r="C44">
            <v>6880656</v>
          </cell>
        </row>
        <row r="45">
          <cell r="C45">
            <v>36431495.759999998</v>
          </cell>
        </row>
        <row r="46">
          <cell r="C46">
            <v>6064893.2699999996</v>
          </cell>
        </row>
        <row r="47">
          <cell r="C47">
            <v>2012896.91</v>
          </cell>
        </row>
        <row r="48">
          <cell r="C48">
            <v>882500</v>
          </cell>
        </row>
        <row r="49">
          <cell r="C49">
            <v>9496885.6799999997</v>
          </cell>
        </row>
        <row r="50">
          <cell r="C50">
            <v>35490165</v>
          </cell>
        </row>
        <row r="51">
          <cell r="C51">
            <v>2160000</v>
          </cell>
        </row>
        <row r="52">
          <cell r="C52">
            <v>5803200</v>
          </cell>
        </row>
        <row r="53">
          <cell r="C53">
            <v>7615180</v>
          </cell>
        </row>
        <row r="54">
          <cell r="C54">
            <v>1794888</v>
          </cell>
        </row>
        <row r="55">
          <cell r="C55">
            <v>7337586</v>
          </cell>
        </row>
        <row r="56">
          <cell r="C56">
            <v>1990484.38</v>
          </cell>
        </row>
        <row r="57">
          <cell r="C57">
            <v>3256300</v>
          </cell>
        </row>
        <row r="61">
          <cell r="C61">
            <v>59293927</v>
          </cell>
        </row>
        <row r="64">
          <cell r="C64">
            <v>12534000</v>
          </cell>
        </row>
        <row r="67">
          <cell r="C67">
            <v>37169349</v>
          </cell>
        </row>
        <row r="68">
          <cell r="C68">
            <v>28853432</v>
          </cell>
        </row>
        <row r="69">
          <cell r="C69">
            <v>317688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7998229</v>
          </cell>
        </row>
        <row r="73">
          <cell r="C73">
            <v>0</v>
          </cell>
        </row>
        <row r="74">
          <cell r="C74">
            <v>18369768</v>
          </cell>
        </row>
        <row r="75">
          <cell r="C75">
            <v>29647598</v>
          </cell>
        </row>
        <row r="76">
          <cell r="C76">
            <v>0</v>
          </cell>
        </row>
        <row r="78">
          <cell r="C78">
            <v>0</v>
          </cell>
        </row>
        <row r="82">
          <cell r="C82">
            <v>152184441</v>
          </cell>
        </row>
        <row r="83">
          <cell r="C83">
            <v>27246641</v>
          </cell>
        </row>
        <row r="88">
          <cell r="C88">
            <v>45300828</v>
          </cell>
        </row>
        <row r="90">
          <cell r="C90">
            <v>7544621</v>
          </cell>
        </row>
        <row r="92">
          <cell r="C92">
            <v>10000000</v>
          </cell>
        </row>
        <row r="94">
          <cell r="C94">
            <v>197616864</v>
          </cell>
        </row>
        <row r="97">
          <cell r="C97">
            <v>308734556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M Reference"/>
      <sheetName val="Allocation Factors"/>
      <sheetName val="Trial Balance"/>
      <sheetName val="SOO - Output Report"/>
      <sheetName val="SFP- Output Report"/>
      <sheetName val="Consolidated Cash Flows"/>
      <sheetName val="SCF"/>
      <sheetName val="Accounting of Universal Charges"/>
      <sheetName val="SCAR"/>
      <sheetName val="Accounting of RFSC"/>
      <sheetName val="Payroll Allocations"/>
      <sheetName val="Sheet1"/>
      <sheetName val="Sheet2"/>
      <sheetName val="Version Numb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C2" t="str">
            <v>CELCO</v>
          </cell>
        </row>
        <row r="12">
          <cell r="C12">
            <v>265569757</v>
          </cell>
        </row>
        <row r="13">
          <cell r="C13">
            <v>229298697</v>
          </cell>
        </row>
        <row r="14">
          <cell r="C14">
            <v>10667227</v>
          </cell>
        </row>
        <row r="15">
          <cell r="C15">
            <v>5240702</v>
          </cell>
        </row>
        <row r="16">
          <cell r="C16">
            <v>2227244.0299999998</v>
          </cell>
        </row>
        <row r="17">
          <cell r="C17">
            <v>322327.71000000002</v>
          </cell>
        </row>
        <row r="20">
          <cell r="C20">
            <v>2691130.26</v>
          </cell>
        </row>
        <row r="23">
          <cell r="C23">
            <v>20363131</v>
          </cell>
        </row>
        <row r="25">
          <cell r="C25">
            <v>26980929</v>
          </cell>
        </row>
        <row r="26">
          <cell r="C26">
            <v>15255670</v>
          </cell>
        </row>
        <row r="28">
          <cell r="C28">
            <v>11725259</v>
          </cell>
        </row>
        <row r="29">
          <cell r="C29">
            <v>52350535</v>
          </cell>
        </row>
        <row r="30">
          <cell r="C30">
            <v>52350535</v>
          </cell>
        </row>
        <row r="38">
          <cell r="C38">
            <v>344901221</v>
          </cell>
        </row>
        <row r="41">
          <cell r="C41">
            <v>196204059</v>
          </cell>
        </row>
        <row r="42">
          <cell r="C42">
            <v>47531472</v>
          </cell>
        </row>
        <row r="43">
          <cell r="C43">
            <v>26123759</v>
          </cell>
        </row>
        <row r="44">
          <cell r="C44">
            <v>1985169</v>
          </cell>
        </row>
        <row r="45">
          <cell r="C45">
            <v>4985534</v>
          </cell>
        </row>
        <row r="46">
          <cell r="C46">
            <v>371988</v>
          </cell>
        </row>
        <row r="47">
          <cell r="C47">
            <v>1095000</v>
          </cell>
        </row>
        <row r="48">
          <cell r="C48">
            <v>1500000</v>
          </cell>
        </row>
        <row r="49">
          <cell r="C49">
            <v>1626936</v>
          </cell>
        </row>
        <row r="50">
          <cell r="C50">
            <v>1255086</v>
          </cell>
        </row>
        <row r="51">
          <cell r="C51">
            <v>1228800</v>
          </cell>
        </row>
        <row r="52">
          <cell r="C52">
            <v>1243200</v>
          </cell>
        </row>
        <row r="53">
          <cell r="C53">
            <v>1154000</v>
          </cell>
        </row>
        <row r="54">
          <cell r="C54">
            <v>1500000</v>
          </cell>
        </row>
        <row r="55">
          <cell r="C55">
            <v>2380000</v>
          </cell>
        </row>
        <row r="56">
          <cell r="C56">
            <v>240000</v>
          </cell>
        </row>
        <row r="57">
          <cell r="C57">
            <v>842000</v>
          </cell>
        </row>
        <row r="60">
          <cell r="C60">
            <v>7444174</v>
          </cell>
        </row>
        <row r="64">
          <cell r="C64">
            <v>6999707</v>
          </cell>
        </row>
        <row r="67">
          <cell r="C67">
            <v>5240702</v>
          </cell>
        </row>
        <row r="68">
          <cell r="C68">
            <v>2227244.0299999998</v>
          </cell>
        </row>
        <row r="69">
          <cell r="C69">
            <v>322327.71000000002</v>
          </cell>
        </row>
        <row r="72">
          <cell r="C72">
            <v>2691130.26</v>
          </cell>
        </row>
        <row r="75">
          <cell r="C75">
            <v>20363131</v>
          </cell>
        </row>
        <row r="76">
          <cell r="C76">
            <v>900000</v>
          </cell>
        </row>
        <row r="82">
          <cell r="C82">
            <v>39163197</v>
          </cell>
        </row>
        <row r="83">
          <cell r="C83">
            <v>25488405</v>
          </cell>
        </row>
        <row r="88">
          <cell r="C88">
            <v>1200000</v>
          </cell>
        </row>
        <row r="90">
          <cell r="C90">
            <v>1200000</v>
          </cell>
        </row>
        <row r="97">
          <cell r="C97">
            <v>11670258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M Reference"/>
      <sheetName val="Allocation Factors"/>
      <sheetName val="Trial Balance"/>
      <sheetName val="SOO - Output Report"/>
      <sheetName val="SFP- Output Report"/>
      <sheetName val="Consolidated Cash Flows"/>
      <sheetName val="SCF"/>
      <sheetName val="Accounting of Universal Charges"/>
      <sheetName val="SCAR"/>
      <sheetName val="Accounting of RFSC"/>
      <sheetName val="Payroll Allocations"/>
      <sheetName val="Sheet1"/>
      <sheetName val="Sheet2"/>
      <sheetName val="Version Numb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C2" t="str">
            <v>NORECO I</v>
          </cell>
        </row>
        <row r="12">
          <cell r="C12">
            <v>1169207150</v>
          </cell>
        </row>
        <row r="13">
          <cell r="C13">
            <v>1044417785</v>
          </cell>
        </row>
        <row r="14">
          <cell r="C14">
            <v>81467222</v>
          </cell>
        </row>
        <row r="15">
          <cell r="C15">
            <v>21326398</v>
          </cell>
        </row>
        <row r="16">
          <cell r="C16">
            <v>17066861</v>
          </cell>
        </row>
        <row r="17">
          <cell r="C17">
            <v>162724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4096813</v>
          </cell>
        </row>
        <row r="22">
          <cell r="C22">
            <v>9409268</v>
          </cell>
        </row>
        <row r="23">
          <cell r="C23">
            <v>12585591</v>
          </cell>
        </row>
        <row r="24">
          <cell r="C24">
            <v>886</v>
          </cell>
        </row>
        <row r="25">
          <cell r="C25">
            <v>61429443</v>
          </cell>
        </row>
        <row r="26">
          <cell r="C26">
            <v>54673710</v>
          </cell>
        </row>
        <row r="28">
          <cell r="C28">
            <v>6755733</v>
          </cell>
        </row>
        <row r="29">
          <cell r="C29">
            <v>71946752</v>
          </cell>
        </row>
        <row r="30">
          <cell r="C30">
            <v>71946752</v>
          </cell>
        </row>
        <row r="38">
          <cell r="C38">
            <v>1302583345</v>
          </cell>
        </row>
        <row r="41">
          <cell r="C41">
            <v>958802026</v>
          </cell>
        </row>
        <row r="42">
          <cell r="C42">
            <v>145311323</v>
          </cell>
        </row>
        <row r="43">
          <cell r="C43">
            <v>69006230</v>
          </cell>
        </row>
        <row r="44">
          <cell r="C44">
            <v>6715048</v>
          </cell>
        </row>
        <row r="45">
          <cell r="C45">
            <v>13845200</v>
          </cell>
        </row>
        <row r="46">
          <cell r="C46">
            <v>2075756</v>
          </cell>
        </row>
        <row r="47">
          <cell r="C47">
            <v>4515780</v>
          </cell>
        </row>
        <row r="48">
          <cell r="C48">
            <v>1643450</v>
          </cell>
        </row>
        <row r="49">
          <cell r="C49">
            <v>9820272</v>
          </cell>
        </row>
        <row r="50">
          <cell r="C50">
            <v>4971534</v>
          </cell>
        </row>
        <row r="51">
          <cell r="C51">
            <v>3496800</v>
          </cell>
        </row>
        <row r="52">
          <cell r="C52">
            <v>2547600</v>
          </cell>
        </row>
        <row r="53">
          <cell r="C53">
            <v>17344996</v>
          </cell>
        </row>
        <row r="54">
          <cell r="C54">
            <v>1451000</v>
          </cell>
        </row>
        <row r="55">
          <cell r="C55">
            <v>4770914</v>
          </cell>
        </row>
        <row r="56">
          <cell r="C56">
            <v>1164954</v>
          </cell>
        </row>
        <row r="57">
          <cell r="C57">
            <v>1941789</v>
          </cell>
        </row>
        <row r="60">
          <cell r="C60">
            <v>5752133</v>
          </cell>
        </row>
        <row r="61">
          <cell r="C61">
            <v>2616986</v>
          </cell>
        </row>
        <row r="64">
          <cell r="C64">
            <v>1800000</v>
          </cell>
        </row>
        <row r="67">
          <cell r="C67">
            <v>21326398</v>
          </cell>
        </row>
        <row r="68">
          <cell r="C68">
            <v>17066861</v>
          </cell>
        </row>
        <row r="69">
          <cell r="C69">
            <v>162724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4096813</v>
          </cell>
        </row>
        <row r="74">
          <cell r="C74">
            <v>9409268</v>
          </cell>
        </row>
        <row r="75">
          <cell r="C75">
            <v>12585591</v>
          </cell>
        </row>
        <row r="76">
          <cell r="C76">
            <v>1973732</v>
          </cell>
        </row>
        <row r="78">
          <cell r="C78">
            <v>1500000</v>
          </cell>
        </row>
        <row r="82">
          <cell r="C82">
            <v>46868790</v>
          </cell>
        </row>
        <row r="83">
          <cell r="C83">
            <v>5077962</v>
          </cell>
        </row>
        <row r="88">
          <cell r="C88">
            <v>81467222</v>
          </cell>
        </row>
        <row r="90">
          <cell r="C90">
            <v>4200000</v>
          </cell>
        </row>
        <row r="97">
          <cell r="C97">
            <v>22380850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M Reference"/>
      <sheetName val="Allocation Factors"/>
      <sheetName val="Trial Balance"/>
      <sheetName val="SOO - Output Report"/>
      <sheetName val="SFP- Output Report"/>
      <sheetName val="Consolidated Cash Flows"/>
      <sheetName val="SCF"/>
      <sheetName val="Accounting of Universal Charges"/>
      <sheetName val="SCAR"/>
      <sheetName val="Accounting of RFSC"/>
      <sheetName val="Payroll Allocations"/>
      <sheetName val="Sheet1"/>
      <sheetName val="Sheet2"/>
      <sheetName val="Version Number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C2" t="str">
            <v>NORECO II</v>
          </cell>
        </row>
        <row r="12">
          <cell r="C12">
            <v>4812232145</v>
          </cell>
        </row>
        <row r="13">
          <cell r="C13">
            <v>4313263855</v>
          </cell>
        </row>
        <row r="14">
          <cell r="C14">
            <v>110981597</v>
          </cell>
        </row>
        <row r="15">
          <cell r="C15">
            <v>85147038</v>
          </cell>
        </row>
        <row r="16">
          <cell r="C16">
            <v>21933104.219999999</v>
          </cell>
        </row>
        <row r="17">
          <cell r="C17">
            <v>2414914.3199999998</v>
          </cell>
        </row>
        <row r="18">
          <cell r="C18"/>
        </row>
        <row r="19">
          <cell r="C19"/>
        </row>
        <row r="20">
          <cell r="C20">
            <v>60799019.460000001</v>
          </cell>
        </row>
        <row r="21">
          <cell r="C21"/>
        </row>
        <row r="22">
          <cell r="C22">
            <v>13910916</v>
          </cell>
        </row>
        <row r="23">
          <cell r="C23">
            <v>288928739</v>
          </cell>
        </row>
        <row r="24">
          <cell r="C24"/>
        </row>
        <row r="25">
          <cell r="C25">
            <v>17618273</v>
          </cell>
        </row>
        <row r="26">
          <cell r="C26">
            <v>9952626</v>
          </cell>
        </row>
        <row r="27">
          <cell r="C27">
            <v>7665647</v>
          </cell>
        </row>
        <row r="28">
          <cell r="C28"/>
        </row>
        <row r="29">
          <cell r="C29">
            <v>284888572</v>
          </cell>
        </row>
        <row r="30">
          <cell r="C30"/>
        </row>
        <row r="31">
          <cell r="C31"/>
        </row>
        <row r="32">
          <cell r="C32"/>
        </row>
        <row r="33">
          <cell r="C33">
            <v>284888572</v>
          </cell>
        </row>
        <row r="34">
          <cell r="C34">
            <v>472419103</v>
          </cell>
        </row>
        <row r="35">
          <cell r="C35">
            <v>3755780</v>
          </cell>
        </row>
        <row r="36">
          <cell r="C36">
            <v>110981597</v>
          </cell>
        </row>
        <row r="37">
          <cell r="C37">
            <v>96432681</v>
          </cell>
        </row>
        <row r="38">
          <cell r="C38">
            <v>5798328151</v>
          </cell>
        </row>
        <row r="41">
          <cell r="C41">
            <v>3924821456</v>
          </cell>
        </row>
        <row r="42">
          <cell r="C42">
            <v>457695813</v>
          </cell>
        </row>
        <row r="43">
          <cell r="C43">
            <v>171061190</v>
          </cell>
        </row>
        <row r="44">
          <cell r="C44">
            <v>14063738</v>
          </cell>
        </row>
        <row r="45">
          <cell r="C45">
            <v>85152586</v>
          </cell>
        </row>
        <row r="46">
          <cell r="C46">
            <v>5800000</v>
          </cell>
        </row>
        <row r="47">
          <cell r="C47">
            <v>6073273</v>
          </cell>
        </row>
        <row r="48">
          <cell r="C48">
            <v>3780931</v>
          </cell>
        </row>
        <row r="49">
          <cell r="C49">
            <v>19703220</v>
          </cell>
        </row>
        <row r="50">
          <cell r="C50">
            <v>49936850</v>
          </cell>
        </row>
        <row r="51">
          <cell r="C51">
            <v>5354250</v>
          </cell>
        </row>
        <row r="52">
          <cell r="C52">
            <v>4848000</v>
          </cell>
        </row>
        <row r="53">
          <cell r="C53">
            <v>27754653</v>
          </cell>
        </row>
        <row r="54">
          <cell r="C54">
            <v>5867678</v>
          </cell>
        </row>
        <row r="55">
          <cell r="C55">
            <v>31090510</v>
          </cell>
        </row>
        <row r="56">
          <cell r="C56">
            <v>1728034</v>
          </cell>
        </row>
        <row r="57">
          <cell r="C57">
            <v>25480900</v>
          </cell>
        </row>
        <row r="60">
          <cell r="C60"/>
        </row>
        <row r="61">
          <cell r="C61"/>
        </row>
        <row r="62">
          <cell r="C62">
            <v>141425934</v>
          </cell>
        </row>
        <row r="63">
          <cell r="C63"/>
        </row>
        <row r="64">
          <cell r="C64"/>
        </row>
        <row r="67">
          <cell r="C67">
            <v>85147038</v>
          </cell>
        </row>
        <row r="68">
          <cell r="C68">
            <v>21933104.219999999</v>
          </cell>
        </row>
        <row r="69">
          <cell r="C69">
            <v>2414914.3199999998</v>
          </cell>
        </row>
        <row r="70">
          <cell r="C70"/>
        </row>
        <row r="71">
          <cell r="C71"/>
        </row>
        <row r="72">
          <cell r="C72">
            <v>60799019.460000001</v>
          </cell>
        </row>
        <row r="73">
          <cell r="C73"/>
        </row>
        <row r="74">
          <cell r="C74">
            <v>13910916</v>
          </cell>
        </row>
        <row r="75">
          <cell r="C75">
            <v>297864679</v>
          </cell>
        </row>
        <row r="76">
          <cell r="C76"/>
        </row>
        <row r="77">
          <cell r="C77"/>
        </row>
        <row r="78">
          <cell r="C78">
            <v>682537</v>
          </cell>
        </row>
        <row r="81">
          <cell r="C81">
            <v>312719103</v>
          </cell>
        </row>
        <row r="82">
          <cell r="C82">
            <v>18263282</v>
          </cell>
        </row>
        <row r="83">
          <cell r="C83">
            <v>85768345</v>
          </cell>
        </row>
        <row r="88">
          <cell r="C88">
            <v>578710826</v>
          </cell>
        </row>
        <row r="89">
          <cell r="C89"/>
        </row>
        <row r="90">
          <cell r="C90">
            <v>48000000</v>
          </cell>
        </row>
        <row r="91">
          <cell r="C91"/>
        </row>
        <row r="92">
          <cell r="C92">
            <v>20000000</v>
          </cell>
        </row>
        <row r="93">
          <cell r="C93"/>
        </row>
        <row r="94">
          <cell r="C94">
            <v>26100000</v>
          </cell>
        </row>
        <row r="97">
          <cell r="C97">
            <v>408091247.20999998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101"/>
  <sheetViews>
    <sheetView showGridLines="0" tabSelected="1" zoomScaleNormal="100" workbookViewId="0">
      <selection activeCell="I18" sqref="I18"/>
    </sheetView>
  </sheetViews>
  <sheetFormatPr defaultRowHeight="14.4" x14ac:dyDescent="0.3"/>
  <cols>
    <col min="1" max="1" width="33" style="1" customWidth="1"/>
    <col min="2" max="2" width="20.33203125" style="1" customWidth="1"/>
    <col min="3" max="3" width="23.5546875" style="1" customWidth="1"/>
    <col min="4" max="4" width="16.5546875" style="1" customWidth="1"/>
    <col min="5" max="5" width="17.44140625" style="1" customWidth="1"/>
    <col min="6" max="16384" width="8.88671875" style="1"/>
  </cols>
  <sheetData>
    <row r="1" spans="1:5" ht="16.8" customHeight="1" x14ac:dyDescent="0.3">
      <c r="B1" s="2" t="s">
        <v>0</v>
      </c>
    </row>
    <row r="2" spans="1:5" ht="12.9" customHeight="1" x14ac:dyDescent="0.3">
      <c r="A2" s="3"/>
      <c r="B2" s="4" t="s">
        <v>1</v>
      </c>
      <c r="C2" s="3"/>
      <c r="D2" s="3"/>
    </row>
    <row r="3" spans="1:5" ht="0.6" customHeight="1" x14ac:dyDescent="0.3">
      <c r="A3" s="3"/>
    </row>
    <row r="4" spans="1:5" ht="0.45" customHeight="1" x14ac:dyDescent="0.3">
      <c r="A4" s="3"/>
      <c r="E4" s="3"/>
    </row>
    <row r="5" spans="1:5" ht="4.8" customHeight="1" x14ac:dyDescent="0.3">
      <c r="A5" s="3"/>
      <c r="E5" s="3"/>
    </row>
    <row r="6" spans="1:5" ht="0.6" customHeight="1" x14ac:dyDescent="0.3">
      <c r="A6" s="3"/>
      <c r="E6" s="3"/>
    </row>
    <row r="7" spans="1:5" ht="2.4" customHeight="1" x14ac:dyDescent="0.3">
      <c r="A7" s="3"/>
      <c r="B7" s="5" t="s">
        <v>2</v>
      </c>
      <c r="C7" s="5"/>
      <c r="D7" s="5"/>
      <c r="E7" s="3"/>
    </row>
    <row r="8" spans="1:5" ht="16.8" customHeight="1" x14ac:dyDescent="0.3">
      <c r="A8" s="3"/>
      <c r="B8" s="5"/>
      <c r="C8" s="5"/>
      <c r="D8" s="5"/>
    </row>
    <row r="9" spans="1:5" ht="1.95" customHeight="1" x14ac:dyDescent="0.3">
      <c r="A9" s="3"/>
      <c r="B9" s="6" t="str">
        <f>+CONCATENATE("JUNE 2023,"&amp;" "&amp;B13)</f>
        <v>JUNE 2023, BANELCO</v>
      </c>
      <c r="C9" s="6"/>
    </row>
    <row r="10" spans="1:5" ht="15.6" customHeight="1" x14ac:dyDescent="0.3">
      <c r="A10" s="3"/>
      <c r="B10" s="6"/>
      <c r="C10" s="6"/>
    </row>
    <row r="11" spans="1:5" ht="0.45" customHeight="1" x14ac:dyDescent="0.3">
      <c r="A11" s="3"/>
    </row>
    <row r="12" spans="1:5" ht="0" hidden="1" customHeight="1" x14ac:dyDescent="0.3"/>
    <row r="13" spans="1:5" ht="15.45" customHeight="1" x14ac:dyDescent="0.3">
      <c r="B13" s="7" t="str">
        <f>+[1]SCF!$C$2</f>
        <v>BANELCO</v>
      </c>
    </row>
    <row r="14" spans="1:5" ht="28.2" customHeight="1" x14ac:dyDescent="0.3">
      <c r="A14" s="8" t="s">
        <v>3</v>
      </c>
      <c r="B14" s="9" t="s">
        <v>4</v>
      </c>
      <c r="C14" s="9" t="s">
        <v>5</v>
      </c>
      <c r="D14" s="9" t="s">
        <v>6</v>
      </c>
      <c r="E14" s="9" t="s">
        <v>7</v>
      </c>
    </row>
    <row r="15" spans="1:5" ht="15" customHeight="1" x14ac:dyDescent="0.3">
      <c r="A15" s="10" t="s">
        <v>8</v>
      </c>
      <c r="B15" s="11" t="s">
        <v>9</v>
      </c>
      <c r="C15" s="12" t="s">
        <v>9</v>
      </c>
      <c r="D15" s="11" t="s">
        <v>9</v>
      </c>
      <c r="E15" s="13" t="s">
        <v>9</v>
      </c>
    </row>
    <row r="16" spans="1:5" ht="15" customHeight="1" x14ac:dyDescent="0.3">
      <c r="A16" s="14" t="s">
        <v>10</v>
      </c>
      <c r="B16" s="15">
        <f>[1]SCF!C12</f>
        <v>597924251</v>
      </c>
      <c r="C16" s="15">
        <v>289223658.55999994</v>
      </c>
      <c r="D16" s="15">
        <f>+C16-B16</f>
        <v>-308700592.44000006</v>
      </c>
      <c r="E16" s="16">
        <f t="shared" ref="E16:E42" si="0">+D16/B16*100</f>
        <v>-51.628712487194306</v>
      </c>
    </row>
    <row r="17" spans="1:5" ht="15" customHeight="1" x14ac:dyDescent="0.3">
      <c r="A17" s="17" t="s">
        <v>11</v>
      </c>
      <c r="B17" s="18">
        <f>[1]SCF!C13</f>
        <v>500661333</v>
      </c>
      <c r="C17" s="18">
        <v>238725527.12999997</v>
      </c>
      <c r="D17" s="18">
        <f t="shared" ref="D17:D42" si="1">+C17-B17</f>
        <v>-261935805.87000003</v>
      </c>
      <c r="E17" s="19">
        <f t="shared" ref="E17:E18" si="2">IFERROR(+D17/B17*100,0)</f>
        <v>-52.31796198449382</v>
      </c>
    </row>
    <row r="18" spans="1:5" ht="15" customHeight="1" x14ac:dyDescent="0.3">
      <c r="A18" s="17" t="s">
        <v>12</v>
      </c>
      <c r="B18" s="18">
        <f>[1]SCF!C14</f>
        <v>22998557</v>
      </c>
      <c r="C18" s="18">
        <v>11139202.700000001</v>
      </c>
      <c r="D18" s="18">
        <f t="shared" si="1"/>
        <v>-11859354.299999999</v>
      </c>
      <c r="E18" s="19">
        <f t="shared" si="2"/>
        <v>-51.565645183739129</v>
      </c>
    </row>
    <row r="19" spans="1:5" ht="15" customHeight="1" x14ac:dyDescent="0.3">
      <c r="A19" s="20" t="s">
        <v>13</v>
      </c>
      <c r="B19" s="15">
        <f>[1]SCF!C15</f>
        <v>11394438</v>
      </c>
      <c r="C19" s="21">
        <v>5768816.29</v>
      </c>
      <c r="D19" s="21">
        <f t="shared" si="1"/>
        <v>-5625621.71</v>
      </c>
      <c r="E19" s="22">
        <f t="shared" si="0"/>
        <v>-49.371647026382519</v>
      </c>
    </row>
    <row r="20" spans="1:5" ht="15" customHeight="1" x14ac:dyDescent="0.3">
      <c r="A20" s="23" t="s">
        <v>14</v>
      </c>
      <c r="B20" s="18">
        <f>[1]SCF!C16</f>
        <v>9118619</v>
      </c>
      <c r="C20" s="18">
        <v>4645579.63</v>
      </c>
      <c r="D20" s="18">
        <f t="shared" si="1"/>
        <v>-4473039.37</v>
      </c>
      <c r="E20" s="19">
        <f t="shared" ref="E20:E28" si="3">IFERROR(+D20/B20*100,0)</f>
        <v>-49.053912330364938</v>
      </c>
    </row>
    <row r="21" spans="1:5" ht="15" customHeight="1" x14ac:dyDescent="0.3">
      <c r="A21" s="23" t="s">
        <v>15</v>
      </c>
      <c r="B21" s="18">
        <f>[1]SCF!C17</f>
        <v>86941</v>
      </c>
      <c r="C21" s="18">
        <v>42883.09</v>
      </c>
      <c r="D21" s="18">
        <f t="shared" si="1"/>
        <v>-44057.91</v>
      </c>
      <c r="E21" s="19">
        <f t="shared" si="3"/>
        <v>-50.675642102115233</v>
      </c>
    </row>
    <row r="22" spans="1:5" ht="15" customHeight="1" x14ac:dyDescent="0.3">
      <c r="A22" s="23" t="s">
        <v>16</v>
      </c>
      <c r="B22" s="18">
        <f>[1]SCF!C18</f>
        <v>0</v>
      </c>
      <c r="C22" s="18">
        <v>177.73</v>
      </c>
      <c r="D22" s="18">
        <f t="shared" si="1"/>
        <v>177.73</v>
      </c>
      <c r="E22" s="19">
        <f t="shared" si="3"/>
        <v>0</v>
      </c>
    </row>
    <row r="23" spans="1:5" ht="15" customHeight="1" x14ac:dyDescent="0.3">
      <c r="A23" s="23" t="s">
        <v>17</v>
      </c>
      <c r="B23" s="18">
        <f>[1]SCF!C19</f>
        <v>0</v>
      </c>
      <c r="C23" s="18">
        <v>440.28</v>
      </c>
      <c r="D23" s="18">
        <f t="shared" si="1"/>
        <v>440.28</v>
      </c>
      <c r="E23" s="19">
        <f t="shared" si="3"/>
        <v>0</v>
      </c>
    </row>
    <row r="24" spans="1:5" ht="15" customHeight="1" x14ac:dyDescent="0.3">
      <c r="A24" s="23" t="s">
        <v>18</v>
      </c>
      <c r="B24" s="18">
        <f>[1]SCF!C20</f>
        <v>2188878</v>
      </c>
      <c r="C24" s="18">
        <v>1079735.5599999998</v>
      </c>
      <c r="D24" s="18">
        <f t="shared" si="1"/>
        <v>-1109142.4400000002</v>
      </c>
      <c r="E24" s="19">
        <f t="shared" si="3"/>
        <v>-50.671734103042752</v>
      </c>
    </row>
    <row r="25" spans="1:5" ht="15" customHeight="1" x14ac:dyDescent="0.3">
      <c r="A25" s="23" t="s">
        <v>19</v>
      </c>
      <c r="B25" s="18">
        <f>[1]SCF!C21</f>
        <v>0</v>
      </c>
      <c r="C25" s="18">
        <v>0</v>
      </c>
      <c r="D25" s="18">
        <f t="shared" si="1"/>
        <v>0</v>
      </c>
      <c r="E25" s="19">
        <f t="shared" si="3"/>
        <v>0</v>
      </c>
    </row>
    <row r="26" spans="1:5" ht="15" customHeight="1" x14ac:dyDescent="0.3">
      <c r="A26" s="17" t="s">
        <v>20</v>
      </c>
      <c r="B26" s="18">
        <f>[1]SCF!C22</f>
        <v>0</v>
      </c>
      <c r="C26" s="18">
        <v>0</v>
      </c>
      <c r="D26" s="18">
        <f t="shared" si="1"/>
        <v>0</v>
      </c>
      <c r="E26" s="19">
        <f t="shared" si="3"/>
        <v>0</v>
      </c>
    </row>
    <row r="27" spans="1:5" ht="15" customHeight="1" x14ac:dyDescent="0.3">
      <c r="A27" s="17" t="s">
        <v>21</v>
      </c>
      <c r="B27" s="18">
        <f>[1]SCF!C23</f>
        <v>62869923</v>
      </c>
      <c r="C27" s="18">
        <v>28575302.359999999</v>
      </c>
      <c r="D27" s="18">
        <f t="shared" si="1"/>
        <v>-34294620.640000001</v>
      </c>
      <c r="E27" s="19">
        <f t="shared" si="3"/>
        <v>-54.548532912947898</v>
      </c>
    </row>
    <row r="28" spans="1:5" ht="15" customHeight="1" x14ac:dyDescent="0.3">
      <c r="A28" s="17" t="s">
        <v>22</v>
      </c>
      <c r="B28" s="18">
        <f>[1]SCF!C24</f>
        <v>0</v>
      </c>
      <c r="C28" s="18">
        <v>5014810.08</v>
      </c>
      <c r="D28" s="18">
        <f t="shared" si="1"/>
        <v>5014810.08</v>
      </c>
      <c r="E28" s="19">
        <f t="shared" si="3"/>
        <v>0</v>
      </c>
    </row>
    <row r="29" spans="1:5" ht="15" customHeight="1" x14ac:dyDescent="0.3">
      <c r="A29" s="14" t="s">
        <v>23</v>
      </c>
      <c r="B29" s="15">
        <f>[1]SCF!C25</f>
        <v>13940561</v>
      </c>
      <c r="C29" s="15">
        <v>9181265.8999999985</v>
      </c>
      <c r="D29" s="15">
        <f t="shared" si="1"/>
        <v>-4759295.1000000015</v>
      </c>
      <c r="E29" s="16">
        <f t="shared" si="0"/>
        <v>-34.139910868723298</v>
      </c>
    </row>
    <row r="30" spans="1:5" ht="15" customHeight="1" x14ac:dyDescent="0.3">
      <c r="A30" s="17" t="s">
        <v>24</v>
      </c>
      <c r="B30" s="18">
        <f>[1]SCF!C26</f>
        <v>6809754</v>
      </c>
      <c r="C30" s="18">
        <v>2895730.6799999997</v>
      </c>
      <c r="D30" s="18">
        <f t="shared" si="1"/>
        <v>-3914023.3200000003</v>
      </c>
      <c r="E30" s="19">
        <f t="shared" ref="E30:E32" si="4">IFERROR(+D30/B30*100,0)</f>
        <v>-57.476721185523004</v>
      </c>
    </row>
    <row r="31" spans="1:5" ht="15" customHeight="1" x14ac:dyDescent="0.3">
      <c r="A31" s="17" t="s">
        <v>25</v>
      </c>
      <c r="B31" s="18">
        <f>[1]SCF!C27</f>
        <v>6525807</v>
      </c>
      <c r="C31" s="18">
        <v>6272430.9299999997</v>
      </c>
      <c r="D31" s="18">
        <f t="shared" si="1"/>
        <v>-253376.0700000003</v>
      </c>
      <c r="E31" s="19">
        <f t="shared" si="4"/>
        <v>-3.8826779584502007</v>
      </c>
    </row>
    <row r="32" spans="1:5" x14ac:dyDescent="0.3">
      <c r="A32" s="17" t="s">
        <v>26</v>
      </c>
      <c r="B32" s="18">
        <f>[1]SCF!C28</f>
        <v>605000</v>
      </c>
      <c r="C32" s="18">
        <v>13104.29</v>
      </c>
      <c r="D32" s="18">
        <f t="shared" si="1"/>
        <v>-591895.71</v>
      </c>
      <c r="E32" s="19">
        <f t="shared" si="4"/>
        <v>-97.834001652892553</v>
      </c>
    </row>
    <row r="33" spans="1:5" x14ac:dyDescent="0.3">
      <c r="A33" s="14" t="s">
        <v>27</v>
      </c>
      <c r="B33" s="15">
        <f>[1]SCF!C29</f>
        <v>20000000</v>
      </c>
      <c r="C33" s="15">
        <v>0</v>
      </c>
      <c r="D33" s="15">
        <f t="shared" si="1"/>
        <v>-20000000</v>
      </c>
      <c r="E33" s="16">
        <f t="shared" si="0"/>
        <v>-100</v>
      </c>
    </row>
    <row r="34" spans="1:5" ht="15" customHeight="1" x14ac:dyDescent="0.3">
      <c r="A34" s="17" t="s">
        <v>28</v>
      </c>
      <c r="B34" s="18">
        <f>[1]SCF!C30</f>
        <v>20000000</v>
      </c>
      <c r="C34" s="18">
        <v>0</v>
      </c>
      <c r="D34" s="18">
        <f t="shared" si="1"/>
        <v>-20000000</v>
      </c>
      <c r="E34" s="19">
        <f t="shared" ref="E34:E41" si="5">IFERROR(+D34/B34*100,0)</f>
        <v>-100</v>
      </c>
    </row>
    <row r="35" spans="1:5" ht="15" customHeight="1" x14ac:dyDescent="0.3">
      <c r="A35" s="17" t="s">
        <v>29</v>
      </c>
      <c r="B35" s="18">
        <f>[1]SCF!C31</f>
        <v>0</v>
      </c>
      <c r="C35" s="18">
        <v>0</v>
      </c>
      <c r="D35" s="18">
        <f t="shared" si="1"/>
        <v>0</v>
      </c>
      <c r="E35" s="19">
        <f t="shared" si="5"/>
        <v>0</v>
      </c>
    </row>
    <row r="36" spans="1:5" ht="20.399999999999999" customHeight="1" x14ac:dyDescent="0.3">
      <c r="A36" s="17" t="s">
        <v>30</v>
      </c>
      <c r="B36" s="18">
        <f>[1]SCF!C32</f>
        <v>0</v>
      </c>
      <c r="C36" s="18">
        <v>0</v>
      </c>
      <c r="D36" s="18">
        <f t="shared" si="1"/>
        <v>0</v>
      </c>
      <c r="E36" s="19">
        <f t="shared" si="5"/>
        <v>0</v>
      </c>
    </row>
    <row r="37" spans="1:5" ht="15" customHeight="1" x14ac:dyDescent="0.3">
      <c r="A37" s="17" t="s">
        <v>31</v>
      </c>
      <c r="B37" s="18">
        <f>[1]SCF!C33</f>
        <v>0</v>
      </c>
      <c r="C37" s="18">
        <v>0</v>
      </c>
      <c r="D37" s="18">
        <f t="shared" si="1"/>
        <v>0</v>
      </c>
      <c r="E37" s="19">
        <f t="shared" si="5"/>
        <v>0</v>
      </c>
    </row>
    <row r="38" spans="1:5" x14ac:dyDescent="0.3">
      <c r="A38" s="24" t="s">
        <v>32</v>
      </c>
      <c r="B38" s="18">
        <f>[1]SCF!C34</f>
        <v>0</v>
      </c>
      <c r="C38" s="18">
        <v>0</v>
      </c>
      <c r="D38" s="18">
        <f t="shared" si="1"/>
        <v>0</v>
      </c>
      <c r="E38" s="19">
        <f t="shared" si="5"/>
        <v>0</v>
      </c>
    </row>
    <row r="39" spans="1:5" ht="15" customHeight="1" x14ac:dyDescent="0.3">
      <c r="A39" s="24" t="s">
        <v>33</v>
      </c>
      <c r="B39" s="18">
        <f>[1]SCF!C35</f>
        <v>0</v>
      </c>
      <c r="C39" s="18">
        <v>0</v>
      </c>
      <c r="D39" s="18">
        <f t="shared" si="1"/>
        <v>0</v>
      </c>
      <c r="E39" s="19">
        <f t="shared" si="5"/>
        <v>0</v>
      </c>
    </row>
    <row r="40" spans="1:5" ht="15" customHeight="1" x14ac:dyDescent="0.3">
      <c r="A40" s="24" t="s">
        <v>34</v>
      </c>
      <c r="B40" s="18">
        <f>[1]SCF!C36</f>
        <v>0</v>
      </c>
      <c r="C40" s="18">
        <v>9645466.5500000007</v>
      </c>
      <c r="D40" s="18">
        <f t="shared" si="1"/>
        <v>9645466.5500000007</v>
      </c>
      <c r="E40" s="19">
        <f t="shared" si="5"/>
        <v>0</v>
      </c>
    </row>
    <row r="41" spans="1:5" ht="15" customHeight="1" x14ac:dyDescent="0.3">
      <c r="A41" s="24" t="s">
        <v>35</v>
      </c>
      <c r="B41" s="18">
        <f>[1]SCF!C37</f>
        <v>0</v>
      </c>
      <c r="C41" s="18">
        <v>37460868.539999999</v>
      </c>
      <c r="D41" s="18">
        <f t="shared" si="1"/>
        <v>37460868.539999999</v>
      </c>
      <c r="E41" s="19">
        <f t="shared" si="5"/>
        <v>0</v>
      </c>
    </row>
    <row r="42" spans="1:5" ht="15" customHeight="1" x14ac:dyDescent="0.3">
      <c r="A42" s="25" t="s">
        <v>36</v>
      </c>
      <c r="B42" s="26">
        <f>[1]SCF!C38</f>
        <v>631864812</v>
      </c>
      <c r="C42" s="27">
        <v>345511259.54999995</v>
      </c>
      <c r="D42" s="27">
        <f t="shared" si="1"/>
        <v>-286353552.45000005</v>
      </c>
      <c r="E42" s="28">
        <f t="shared" si="0"/>
        <v>-45.318800321167444</v>
      </c>
    </row>
    <row r="43" spans="1:5" ht="18" customHeight="1" x14ac:dyDescent="0.3">
      <c r="A43" s="29" t="s">
        <v>9</v>
      </c>
      <c r="B43" s="3"/>
      <c r="C43" s="3"/>
      <c r="D43" s="3"/>
      <c r="E43" s="3"/>
    </row>
    <row r="44" spans="1:5" ht="15" customHeight="1" x14ac:dyDescent="0.3">
      <c r="A44" s="10" t="s">
        <v>37</v>
      </c>
      <c r="B44" s="11" t="s">
        <v>9</v>
      </c>
      <c r="C44" s="12" t="s">
        <v>9</v>
      </c>
      <c r="D44" s="11" t="s">
        <v>9</v>
      </c>
      <c r="E44" s="13" t="s">
        <v>9</v>
      </c>
    </row>
    <row r="45" spans="1:5" ht="15" customHeight="1" x14ac:dyDescent="0.3">
      <c r="A45" s="24" t="s">
        <v>38</v>
      </c>
      <c r="B45" s="18">
        <f>[1]SCF!C41</f>
        <v>435053790</v>
      </c>
      <c r="C45" s="18">
        <v>212704633.90999997</v>
      </c>
      <c r="D45" s="18">
        <f>C45-B45</f>
        <v>-222349156.09000003</v>
      </c>
      <c r="E45" s="19">
        <f>IFERROR(+D45/B45*100,0)</f>
        <v>-51.108428704873489</v>
      </c>
    </row>
    <row r="46" spans="1:5" ht="15" customHeight="1" x14ac:dyDescent="0.3">
      <c r="A46" s="14" t="s">
        <v>39</v>
      </c>
      <c r="B46" s="15">
        <f>[1]SCF!C42</f>
        <v>75128813</v>
      </c>
      <c r="C46" s="15">
        <v>32438912.850000005</v>
      </c>
      <c r="D46" s="15">
        <f t="shared" ref="D46:D61" si="6">+B46-C46</f>
        <v>42689900.149999991</v>
      </c>
      <c r="E46" s="16">
        <f t="shared" ref="E46" si="7">+D46/B46*100</f>
        <v>56.822274231858273</v>
      </c>
    </row>
    <row r="47" spans="1:5" ht="15" customHeight="1" x14ac:dyDescent="0.3">
      <c r="A47" s="17" t="s">
        <v>40</v>
      </c>
      <c r="B47" s="18">
        <f>[1]SCF!C43</f>
        <v>37926358</v>
      </c>
      <c r="C47" s="18">
        <v>17669591.380000003</v>
      </c>
      <c r="D47" s="18">
        <f t="shared" si="6"/>
        <v>20256766.619999997</v>
      </c>
      <c r="E47" s="19">
        <f t="shared" ref="E47:E61" si="8">IFERROR(+D47/B47*100,0)</f>
        <v>53.41078787475454</v>
      </c>
    </row>
    <row r="48" spans="1:5" ht="15" customHeight="1" x14ac:dyDescent="0.3">
      <c r="A48" s="17" t="s">
        <v>41</v>
      </c>
      <c r="B48" s="18">
        <f>[1]SCF!C44</f>
        <v>4380839</v>
      </c>
      <c r="C48" s="18">
        <v>1463071.24</v>
      </c>
      <c r="D48" s="18">
        <f t="shared" si="6"/>
        <v>2917767.76</v>
      </c>
      <c r="E48" s="19">
        <f t="shared" si="8"/>
        <v>66.602944321852505</v>
      </c>
    </row>
    <row r="49" spans="1:5" ht="15" customHeight="1" x14ac:dyDescent="0.3">
      <c r="A49" s="17" t="s">
        <v>42</v>
      </c>
      <c r="B49" s="18">
        <f>[1]SCF!C45</f>
        <v>6347470</v>
      </c>
      <c r="C49" s="18">
        <v>4086611.37</v>
      </c>
      <c r="D49" s="18">
        <f t="shared" si="6"/>
        <v>2260858.63</v>
      </c>
      <c r="E49" s="19">
        <f t="shared" si="8"/>
        <v>35.61826412728221</v>
      </c>
    </row>
    <row r="50" spans="1:5" ht="15" customHeight="1" x14ac:dyDescent="0.3">
      <c r="A50" s="17" t="s">
        <v>43</v>
      </c>
      <c r="B50" s="18">
        <f>[1]SCF!C46</f>
        <v>2126732</v>
      </c>
      <c r="C50" s="18">
        <v>810259.8</v>
      </c>
      <c r="D50" s="18">
        <f t="shared" si="6"/>
        <v>1316472.2</v>
      </c>
      <c r="E50" s="19">
        <f t="shared" si="8"/>
        <v>61.901179838362332</v>
      </c>
    </row>
    <row r="51" spans="1:5" ht="15" customHeight="1" x14ac:dyDescent="0.3">
      <c r="A51" s="17" t="s">
        <v>44</v>
      </c>
      <c r="B51" s="18">
        <f>[1]SCF!C47</f>
        <v>964908</v>
      </c>
      <c r="C51" s="18">
        <v>892484.05</v>
      </c>
      <c r="D51" s="18">
        <f t="shared" si="6"/>
        <v>72423.949999999953</v>
      </c>
      <c r="E51" s="19">
        <f t="shared" si="8"/>
        <v>7.5057881165872766</v>
      </c>
    </row>
    <row r="52" spans="1:5" x14ac:dyDescent="0.3">
      <c r="A52" s="17" t="s">
        <v>45</v>
      </c>
      <c r="B52" s="18">
        <f>[1]SCF!C48</f>
        <v>1335217</v>
      </c>
      <c r="C52" s="18">
        <v>365844</v>
      </c>
      <c r="D52" s="18">
        <f t="shared" si="6"/>
        <v>969373</v>
      </c>
      <c r="E52" s="19">
        <f t="shared" si="8"/>
        <v>72.60040877250664</v>
      </c>
    </row>
    <row r="53" spans="1:5" ht="15" customHeight="1" x14ac:dyDescent="0.3">
      <c r="A53" s="17" t="s">
        <v>46</v>
      </c>
      <c r="B53" s="18">
        <f>[1]SCF!C49</f>
        <v>4801536</v>
      </c>
      <c r="C53" s="18">
        <v>1093751.48</v>
      </c>
      <c r="D53" s="18">
        <f t="shared" si="6"/>
        <v>3707784.52</v>
      </c>
      <c r="E53" s="19">
        <f t="shared" si="8"/>
        <v>77.220800177276601</v>
      </c>
    </row>
    <row r="54" spans="1:5" ht="15" customHeight="1" x14ac:dyDescent="0.3">
      <c r="A54" s="17" t="s">
        <v>47</v>
      </c>
      <c r="B54" s="18">
        <f>[1]SCF!C50</f>
        <v>1767425</v>
      </c>
      <c r="C54" s="18">
        <v>1800997.85</v>
      </c>
      <c r="D54" s="18">
        <f t="shared" si="6"/>
        <v>-33572.850000000093</v>
      </c>
      <c r="E54" s="19">
        <f t="shared" si="8"/>
        <v>-1.8995346337185506</v>
      </c>
    </row>
    <row r="55" spans="1:5" ht="15" customHeight="1" x14ac:dyDescent="0.3">
      <c r="A55" s="17" t="s">
        <v>48</v>
      </c>
      <c r="B55" s="18">
        <f>[1]SCF!C51</f>
        <v>1401600</v>
      </c>
      <c r="C55" s="18">
        <v>681400</v>
      </c>
      <c r="D55" s="18">
        <f t="shared" si="6"/>
        <v>720200</v>
      </c>
      <c r="E55" s="19">
        <f t="shared" si="8"/>
        <v>51.384132420091319</v>
      </c>
    </row>
    <row r="56" spans="1:5" ht="15" customHeight="1" x14ac:dyDescent="0.3">
      <c r="A56" s="17" t="s">
        <v>49</v>
      </c>
      <c r="B56" s="18">
        <f>[1]SCF!C52</f>
        <v>1393200</v>
      </c>
      <c r="C56" s="18">
        <v>653240</v>
      </c>
      <c r="D56" s="18">
        <f t="shared" si="6"/>
        <v>739960</v>
      </c>
      <c r="E56" s="19">
        <f t="shared" si="8"/>
        <v>53.112259546368065</v>
      </c>
    </row>
    <row r="57" spans="1:5" ht="15" customHeight="1" x14ac:dyDescent="0.3">
      <c r="A57" s="17" t="s">
        <v>50</v>
      </c>
      <c r="B57" s="18">
        <f>[1]SCF!C53</f>
        <v>1750386</v>
      </c>
      <c r="C57" s="18">
        <v>816260.55</v>
      </c>
      <c r="D57" s="18">
        <f t="shared" si="6"/>
        <v>934125.45</v>
      </c>
      <c r="E57" s="19">
        <f t="shared" si="8"/>
        <v>53.366825945819954</v>
      </c>
    </row>
    <row r="58" spans="1:5" ht="15" customHeight="1" x14ac:dyDescent="0.3">
      <c r="A58" s="17" t="s">
        <v>51</v>
      </c>
      <c r="B58" s="18">
        <f>[1]SCF!C54</f>
        <v>2227500</v>
      </c>
      <c r="C58" s="18">
        <v>403266.14</v>
      </c>
      <c r="D58" s="18">
        <f t="shared" si="6"/>
        <v>1824233.8599999999</v>
      </c>
      <c r="E58" s="19">
        <f t="shared" si="8"/>
        <v>81.896020650953986</v>
      </c>
    </row>
    <row r="59" spans="1:5" ht="15" customHeight="1" x14ac:dyDescent="0.3">
      <c r="A59" s="17" t="s">
        <v>52</v>
      </c>
      <c r="B59" s="18">
        <f>[1]SCF!C55</f>
        <v>5805000</v>
      </c>
      <c r="C59" s="18">
        <v>396157.01999999996</v>
      </c>
      <c r="D59" s="18">
        <f t="shared" si="6"/>
        <v>5408842.9800000004</v>
      </c>
      <c r="E59" s="19">
        <f t="shared" si="8"/>
        <v>93.175589664082693</v>
      </c>
    </row>
    <row r="60" spans="1:5" ht="15" customHeight="1" x14ac:dyDescent="0.3">
      <c r="A60" s="17" t="s">
        <v>53</v>
      </c>
      <c r="B60" s="18">
        <f>[1]SCF!C56</f>
        <v>1333096</v>
      </c>
      <c r="C60" s="18">
        <v>378012.97000000003</v>
      </c>
      <c r="D60" s="18">
        <f t="shared" si="6"/>
        <v>955083.03</v>
      </c>
      <c r="E60" s="19">
        <f t="shared" si="8"/>
        <v>71.643979878418364</v>
      </c>
    </row>
    <row r="61" spans="1:5" ht="15" customHeight="1" x14ac:dyDescent="0.3">
      <c r="A61" s="17" t="s">
        <v>54</v>
      </c>
      <c r="B61" s="18">
        <f>[1]SCF!C57</f>
        <v>1567546</v>
      </c>
      <c r="C61" s="18">
        <v>927965</v>
      </c>
      <c r="D61" s="18">
        <f t="shared" si="6"/>
        <v>639581</v>
      </c>
      <c r="E61" s="19">
        <f t="shared" si="8"/>
        <v>40.801418267789266</v>
      </c>
    </row>
    <row r="62" spans="1:5" ht="15" customHeight="1" x14ac:dyDescent="0.3">
      <c r="A62" s="10" t="s">
        <v>55</v>
      </c>
      <c r="B62" s="11" t="s">
        <v>9</v>
      </c>
      <c r="C62" s="18"/>
      <c r="D62" s="11" t="s">
        <v>9</v>
      </c>
      <c r="E62" s="13" t="s">
        <v>9</v>
      </c>
    </row>
    <row r="63" spans="1:5" x14ac:dyDescent="0.3">
      <c r="A63" s="24" t="s">
        <v>56</v>
      </c>
      <c r="B63" s="18">
        <f>[1]SCF!C60</f>
        <v>8250718</v>
      </c>
      <c r="C63" s="18">
        <v>3141929</v>
      </c>
      <c r="D63" s="18">
        <f t="shared" ref="D63:D67" si="9">C63-B63</f>
        <v>-5108789</v>
      </c>
      <c r="E63" s="19">
        <f t="shared" ref="E63:E67" si="10">IFERROR(+D63/B63*100,0)</f>
        <v>-61.919326293784373</v>
      </c>
    </row>
    <row r="64" spans="1:5" x14ac:dyDescent="0.3">
      <c r="A64" s="24" t="s">
        <v>57</v>
      </c>
      <c r="B64" s="18">
        <f>[1]SCF!C61</f>
        <v>0</v>
      </c>
      <c r="C64" s="18">
        <v>0</v>
      </c>
      <c r="D64" s="18">
        <f t="shared" si="9"/>
        <v>0</v>
      </c>
      <c r="E64" s="19">
        <f t="shared" si="10"/>
        <v>0</v>
      </c>
    </row>
    <row r="65" spans="1:5" ht="15" customHeight="1" x14ac:dyDescent="0.3">
      <c r="A65" s="24" t="s">
        <v>58</v>
      </c>
      <c r="B65" s="18">
        <f>[1]SCF!C62</f>
        <v>0</v>
      </c>
      <c r="C65" s="18">
        <v>0</v>
      </c>
      <c r="D65" s="18">
        <f t="shared" si="9"/>
        <v>0</v>
      </c>
      <c r="E65" s="19">
        <f t="shared" si="10"/>
        <v>0</v>
      </c>
    </row>
    <row r="66" spans="1:5" ht="15" customHeight="1" x14ac:dyDescent="0.3">
      <c r="A66" s="24" t="s">
        <v>59</v>
      </c>
      <c r="B66" s="18">
        <f>[1]SCF!C63</f>
        <v>0</v>
      </c>
      <c r="C66" s="18">
        <v>0</v>
      </c>
      <c r="D66" s="18">
        <f t="shared" si="9"/>
        <v>0</v>
      </c>
      <c r="E66" s="19">
        <f t="shared" si="10"/>
        <v>0</v>
      </c>
    </row>
    <row r="67" spans="1:5" ht="15" customHeight="1" x14ac:dyDescent="0.3">
      <c r="A67" s="24" t="s">
        <v>60</v>
      </c>
      <c r="B67" s="18">
        <f>[1]SCF!C64</f>
        <v>0</v>
      </c>
      <c r="C67" s="18">
        <v>0</v>
      </c>
      <c r="D67" s="18">
        <f t="shared" si="9"/>
        <v>0</v>
      </c>
      <c r="E67" s="19">
        <f t="shared" si="10"/>
        <v>0</v>
      </c>
    </row>
    <row r="68" spans="1:5" ht="15" customHeight="1" x14ac:dyDescent="0.3">
      <c r="A68" s="30" t="s">
        <v>61</v>
      </c>
      <c r="B68" s="15">
        <f>+B63+B64+B65+B66+B67</f>
        <v>8250718</v>
      </c>
      <c r="C68" s="31">
        <v>3141929</v>
      </c>
      <c r="D68" s="31">
        <f t="shared" ref="D68" si="11">+C68-B68</f>
        <v>-5108789</v>
      </c>
      <c r="E68" s="32">
        <f t="shared" ref="E68" si="12">+D68/B68*100</f>
        <v>-61.919326293784373</v>
      </c>
    </row>
    <row r="69" spans="1:5" ht="15" customHeight="1" x14ac:dyDescent="0.3">
      <c r="A69" s="10" t="s">
        <v>62</v>
      </c>
      <c r="B69" s="11" t="s">
        <v>9</v>
      </c>
      <c r="C69" s="12" t="s">
        <v>9</v>
      </c>
      <c r="D69" s="11" t="s">
        <v>9</v>
      </c>
      <c r="E69" s="13" t="s">
        <v>9</v>
      </c>
    </row>
    <row r="70" spans="1:5" ht="15" customHeight="1" x14ac:dyDescent="0.3">
      <c r="A70" s="14" t="s">
        <v>63</v>
      </c>
      <c r="B70" s="15">
        <f>[1]SCF!C67</f>
        <v>11394438</v>
      </c>
      <c r="C70" s="15">
        <v>5539729.1299999999</v>
      </c>
      <c r="D70" s="15">
        <f t="shared" ref="D70:D82" si="13">+C70-B70</f>
        <v>-5854708.8700000001</v>
      </c>
      <c r="E70" s="16">
        <f t="shared" ref="E70:E82" si="14">+D70/B70*100</f>
        <v>-51.382164438474277</v>
      </c>
    </row>
    <row r="71" spans="1:5" ht="15" customHeight="1" x14ac:dyDescent="0.3">
      <c r="A71" s="17" t="s">
        <v>14</v>
      </c>
      <c r="B71" s="18">
        <f>[1]SCF!C68</f>
        <v>9118619</v>
      </c>
      <c r="C71" s="18">
        <v>4438850.2200000007</v>
      </c>
      <c r="D71" s="18">
        <f t="shared" si="13"/>
        <v>-4679768.7799999993</v>
      </c>
      <c r="E71" s="19">
        <f t="shared" ref="E71:E81" si="15">IFERROR(+D71/B71*100,0)</f>
        <v>-51.321025475458505</v>
      </c>
    </row>
    <row r="72" spans="1:5" ht="15" customHeight="1" x14ac:dyDescent="0.3">
      <c r="A72" s="17" t="s">
        <v>15</v>
      </c>
      <c r="B72" s="18">
        <f>[1]SCF!C69</f>
        <v>86941</v>
      </c>
      <c r="C72" s="18">
        <v>35600.35</v>
      </c>
      <c r="D72" s="18">
        <f t="shared" si="13"/>
        <v>-51340.65</v>
      </c>
      <c r="E72" s="19">
        <f t="shared" si="15"/>
        <v>-59.05228833346753</v>
      </c>
    </row>
    <row r="73" spans="1:5" ht="15" customHeight="1" x14ac:dyDescent="0.3">
      <c r="A73" s="17" t="s">
        <v>16</v>
      </c>
      <c r="B73" s="18">
        <f>[1]SCF!C70</f>
        <v>0</v>
      </c>
      <c r="C73" s="18">
        <v>178.18</v>
      </c>
      <c r="D73" s="18">
        <f t="shared" si="13"/>
        <v>178.18</v>
      </c>
      <c r="E73" s="19">
        <f t="shared" si="15"/>
        <v>0</v>
      </c>
    </row>
    <row r="74" spans="1:5" ht="15" customHeight="1" x14ac:dyDescent="0.3">
      <c r="A74" s="17" t="s">
        <v>64</v>
      </c>
      <c r="B74" s="18">
        <f>[1]SCF!C71</f>
        <v>0</v>
      </c>
      <c r="C74" s="18">
        <v>444.79999999999995</v>
      </c>
      <c r="D74" s="18">
        <f t="shared" si="13"/>
        <v>444.79999999999995</v>
      </c>
      <c r="E74" s="19">
        <f t="shared" si="15"/>
        <v>0</v>
      </c>
    </row>
    <row r="75" spans="1:5" ht="15" customHeight="1" x14ac:dyDescent="0.3">
      <c r="A75" s="17" t="s">
        <v>18</v>
      </c>
      <c r="B75" s="18">
        <f>[1]SCF!C72</f>
        <v>2188878</v>
      </c>
      <c r="C75" s="18">
        <v>1064655.58</v>
      </c>
      <c r="D75" s="18">
        <f t="shared" si="13"/>
        <v>-1124222.42</v>
      </c>
      <c r="E75" s="19">
        <f t="shared" si="15"/>
        <v>-51.360670626686364</v>
      </c>
    </row>
    <row r="76" spans="1:5" ht="15" customHeight="1" x14ac:dyDescent="0.3">
      <c r="A76" s="17" t="s">
        <v>19</v>
      </c>
      <c r="B76" s="18">
        <f>[1]SCF!C73</f>
        <v>0</v>
      </c>
      <c r="C76" s="18">
        <v>0</v>
      </c>
      <c r="D76" s="18">
        <f t="shared" si="13"/>
        <v>0</v>
      </c>
      <c r="E76" s="19">
        <f t="shared" si="15"/>
        <v>0</v>
      </c>
    </row>
    <row r="77" spans="1:5" x14ac:dyDescent="0.3">
      <c r="A77" s="24" t="s">
        <v>65</v>
      </c>
      <c r="B77" s="18">
        <f>[1]SCF!C74</f>
        <v>0</v>
      </c>
      <c r="C77" s="18">
        <v>0</v>
      </c>
      <c r="D77" s="18">
        <f t="shared" ref="D77:D81" si="16">C77-B77</f>
        <v>0</v>
      </c>
      <c r="E77" s="19">
        <f t="shared" si="15"/>
        <v>0</v>
      </c>
    </row>
    <row r="78" spans="1:5" x14ac:dyDescent="0.3">
      <c r="A78" s="24" t="s">
        <v>66</v>
      </c>
      <c r="B78" s="18">
        <f>[1]SCF!C75</f>
        <v>62869923</v>
      </c>
      <c r="C78" s="18">
        <v>27075675.039999995</v>
      </c>
      <c r="D78" s="18">
        <f t="shared" si="16"/>
        <v>-35794247.960000008</v>
      </c>
      <c r="E78" s="19">
        <f t="shared" si="15"/>
        <v>-56.933818671926808</v>
      </c>
    </row>
    <row r="79" spans="1:5" ht="15" customHeight="1" x14ac:dyDescent="0.3">
      <c r="A79" s="24" t="s">
        <v>67</v>
      </c>
      <c r="B79" s="18">
        <f>[1]SCF!C76</f>
        <v>0</v>
      </c>
      <c r="C79" s="18">
        <v>4781541.12</v>
      </c>
      <c r="D79" s="18">
        <f t="shared" si="16"/>
        <v>4781541.12</v>
      </c>
      <c r="E79" s="19">
        <f t="shared" si="15"/>
        <v>0</v>
      </c>
    </row>
    <row r="80" spans="1:5" x14ac:dyDescent="0.3">
      <c r="A80" s="24" t="s">
        <v>68</v>
      </c>
      <c r="B80" s="18">
        <f>[1]SCF!C77</f>
        <v>0</v>
      </c>
      <c r="C80" s="18">
        <v>318107.01999999996</v>
      </c>
      <c r="D80" s="18">
        <f t="shared" si="16"/>
        <v>318107.01999999996</v>
      </c>
      <c r="E80" s="19">
        <f t="shared" si="15"/>
        <v>0</v>
      </c>
    </row>
    <row r="81" spans="1:5" x14ac:dyDescent="0.3">
      <c r="A81" s="24" t="s">
        <v>69</v>
      </c>
      <c r="B81" s="18">
        <f>[1]SCF!C78</f>
        <v>0</v>
      </c>
      <c r="C81" s="18">
        <v>1663427.05</v>
      </c>
      <c r="D81" s="18">
        <f t="shared" si="16"/>
        <v>1663427.05</v>
      </c>
      <c r="E81" s="19">
        <f t="shared" si="15"/>
        <v>0</v>
      </c>
    </row>
    <row r="82" spans="1:5" ht="15" customHeight="1" x14ac:dyDescent="0.3">
      <c r="A82" s="30" t="s">
        <v>70</v>
      </c>
      <c r="B82" s="15">
        <f>+B70+B77+B78+B79+B80+B81</f>
        <v>74264361</v>
      </c>
      <c r="C82" s="31">
        <v>39378479.359999992</v>
      </c>
      <c r="D82" s="31">
        <f t="shared" si="13"/>
        <v>-34885881.640000008</v>
      </c>
      <c r="E82" s="32">
        <f t="shared" si="14"/>
        <v>-46.975266696228637</v>
      </c>
    </row>
    <row r="83" spans="1:5" ht="15" customHeight="1" x14ac:dyDescent="0.3">
      <c r="A83" s="10" t="s">
        <v>71</v>
      </c>
      <c r="B83" s="11" t="s">
        <v>9</v>
      </c>
      <c r="C83" s="12" t="s">
        <v>9</v>
      </c>
      <c r="D83" s="11" t="s">
        <v>9</v>
      </c>
      <c r="E83" s="13" t="s">
        <v>9</v>
      </c>
    </row>
    <row r="84" spans="1:5" ht="15" customHeight="1" x14ac:dyDescent="0.3">
      <c r="A84" s="24" t="s">
        <v>72</v>
      </c>
      <c r="B84" s="18">
        <f>[1]SCF!C81</f>
        <v>0</v>
      </c>
      <c r="C84" s="18">
        <v>9604100.1799999997</v>
      </c>
      <c r="D84" s="18">
        <f t="shared" ref="D84:D88" si="17">+C84-B84</f>
        <v>9604100.1799999997</v>
      </c>
      <c r="E84" s="19">
        <f t="shared" ref="E84:E86" si="18">IFERROR(+D84/B84*100,0)</f>
        <v>0</v>
      </c>
    </row>
    <row r="85" spans="1:5" ht="15" customHeight="1" x14ac:dyDescent="0.3">
      <c r="A85" s="24" t="s">
        <v>73</v>
      </c>
      <c r="B85" s="18">
        <f>[1]SCF!C82</f>
        <v>28339098</v>
      </c>
      <c r="C85" s="18">
        <v>8510135</v>
      </c>
      <c r="D85" s="18">
        <f t="shared" si="17"/>
        <v>-19828963</v>
      </c>
      <c r="E85" s="19">
        <f t="shared" si="18"/>
        <v>-69.97033921121978</v>
      </c>
    </row>
    <row r="86" spans="1:5" ht="15" customHeight="1" x14ac:dyDescent="0.3">
      <c r="A86" s="24" t="s">
        <v>74</v>
      </c>
      <c r="B86" s="18">
        <f>[1]SCF!C83</f>
        <v>17300670</v>
      </c>
      <c r="C86" s="18">
        <v>881934.89</v>
      </c>
      <c r="D86" s="18">
        <f t="shared" si="17"/>
        <v>-16418735.109999999</v>
      </c>
      <c r="E86" s="19">
        <f t="shared" si="18"/>
        <v>-94.902307887497997</v>
      </c>
    </row>
    <row r="87" spans="1:5" ht="15" customHeight="1" x14ac:dyDescent="0.3">
      <c r="A87" s="30" t="s">
        <v>75</v>
      </c>
      <c r="B87" s="33">
        <f>+B84+B85+B86</f>
        <v>45639768</v>
      </c>
      <c r="C87" s="31">
        <v>18996170.07</v>
      </c>
      <c r="D87" s="31">
        <f t="shared" si="17"/>
        <v>-26643597.93</v>
      </c>
      <c r="E87" s="32">
        <f>+D87/B87*100</f>
        <v>-58.378031040823878</v>
      </c>
    </row>
    <row r="88" spans="1:5" ht="18" customHeight="1" x14ac:dyDescent="0.3">
      <c r="A88" s="25" t="s">
        <v>76</v>
      </c>
      <c r="B88" s="27">
        <f>+B45+B46+B68+B82+B87</f>
        <v>638337450</v>
      </c>
      <c r="C88" s="27">
        <v>306660125.18999994</v>
      </c>
      <c r="D88" s="27">
        <f t="shared" si="17"/>
        <v>-331677324.81000006</v>
      </c>
      <c r="E88" s="28">
        <f>+D88/B88*100</f>
        <v>-51.959559134435885</v>
      </c>
    </row>
    <row r="89" spans="1:5" x14ac:dyDescent="0.3">
      <c r="A89" s="29" t="s">
        <v>9</v>
      </c>
      <c r="B89" s="3"/>
      <c r="C89" s="3"/>
      <c r="D89" s="3"/>
      <c r="E89" s="3"/>
    </row>
    <row r="90" spans="1:5" ht="15" customHeight="1" x14ac:dyDescent="0.3">
      <c r="A90" s="10" t="s">
        <v>77</v>
      </c>
      <c r="B90" s="11" t="s">
        <v>9</v>
      </c>
      <c r="C90" s="12" t="s">
        <v>9</v>
      </c>
      <c r="D90" s="11" t="s">
        <v>9</v>
      </c>
      <c r="E90" s="13" t="s">
        <v>9</v>
      </c>
    </row>
    <row r="91" spans="1:5" x14ac:dyDescent="0.3">
      <c r="A91" s="24" t="s">
        <v>78</v>
      </c>
      <c r="B91" s="18">
        <f>[1]SCF!C88</f>
        <v>0</v>
      </c>
      <c r="C91" s="18">
        <v>10984637.460000001</v>
      </c>
      <c r="D91" s="18">
        <f t="shared" ref="D91:D98" si="19">+C91-B91</f>
        <v>10984637.460000001</v>
      </c>
      <c r="E91" s="19">
        <f>IFERROR(+D91/B91*100,0)</f>
        <v>0</v>
      </c>
    </row>
    <row r="92" spans="1:5" ht="15" customHeight="1" x14ac:dyDescent="0.3">
      <c r="A92" s="24" t="s">
        <v>79</v>
      </c>
      <c r="B92" s="18">
        <f>[1]SCF!C89</f>
        <v>0</v>
      </c>
      <c r="C92" s="18">
        <v>0</v>
      </c>
      <c r="D92" s="18">
        <f t="shared" si="19"/>
        <v>0</v>
      </c>
      <c r="E92" s="19">
        <f t="shared" ref="E92:E97" si="20">IFERROR(+D92/B92*100,0)</f>
        <v>0</v>
      </c>
    </row>
    <row r="93" spans="1:5" ht="15" customHeight="1" x14ac:dyDescent="0.3">
      <c r="A93" s="24" t="s">
        <v>80</v>
      </c>
      <c r="B93" s="18">
        <f>[1]SCF!C90</f>
        <v>6000000</v>
      </c>
      <c r="C93" s="18">
        <v>18600000</v>
      </c>
      <c r="D93" s="18">
        <f t="shared" si="19"/>
        <v>12600000</v>
      </c>
      <c r="E93" s="19">
        <f t="shared" si="20"/>
        <v>210</v>
      </c>
    </row>
    <row r="94" spans="1:5" ht="15" customHeight="1" x14ac:dyDescent="0.3">
      <c r="A94" s="24" t="s">
        <v>81</v>
      </c>
      <c r="B94" s="18">
        <f>[1]SCF!C91</f>
        <v>0</v>
      </c>
      <c r="C94" s="18">
        <v>0</v>
      </c>
      <c r="D94" s="18">
        <f t="shared" si="19"/>
        <v>0</v>
      </c>
      <c r="E94" s="19">
        <f t="shared" si="20"/>
        <v>0</v>
      </c>
    </row>
    <row r="95" spans="1:5" ht="15" customHeight="1" x14ac:dyDescent="0.3">
      <c r="A95" s="24" t="s">
        <v>82</v>
      </c>
      <c r="B95" s="18">
        <f>[1]SCF!C92</f>
        <v>0</v>
      </c>
      <c r="C95" s="18">
        <v>0</v>
      </c>
      <c r="D95" s="18">
        <f t="shared" si="19"/>
        <v>0</v>
      </c>
      <c r="E95" s="19">
        <f t="shared" si="20"/>
        <v>0</v>
      </c>
    </row>
    <row r="96" spans="1:5" ht="15" customHeight="1" x14ac:dyDescent="0.3">
      <c r="A96" s="24" t="s">
        <v>83</v>
      </c>
      <c r="B96" s="18">
        <f>[1]SCF!C93</f>
        <v>0</v>
      </c>
      <c r="C96" s="18">
        <v>0</v>
      </c>
      <c r="D96" s="18">
        <f t="shared" si="19"/>
        <v>0</v>
      </c>
      <c r="E96" s="19">
        <f t="shared" si="20"/>
        <v>0</v>
      </c>
    </row>
    <row r="97" spans="1:5" x14ac:dyDescent="0.3">
      <c r="A97" s="24" t="s">
        <v>84</v>
      </c>
      <c r="B97" s="18">
        <f>[1]SCF!C94</f>
        <v>2400000</v>
      </c>
      <c r="C97" s="18">
        <v>1200000</v>
      </c>
      <c r="D97" s="18">
        <f t="shared" si="19"/>
        <v>-1200000</v>
      </c>
      <c r="E97" s="19">
        <f t="shared" si="20"/>
        <v>-50</v>
      </c>
    </row>
    <row r="98" spans="1:5" ht="15" customHeight="1" x14ac:dyDescent="0.3">
      <c r="A98" s="30" t="s">
        <v>85</v>
      </c>
      <c r="B98" s="33">
        <f>SUM(B91:B97)</f>
        <v>8400000</v>
      </c>
      <c r="C98" s="31">
        <v>30784637.460000001</v>
      </c>
      <c r="D98" s="31">
        <f t="shared" si="19"/>
        <v>22384637.460000001</v>
      </c>
      <c r="E98" s="32">
        <f t="shared" ref="E98" si="21">+D98/B98*100</f>
        <v>266.48377928571432</v>
      </c>
    </row>
    <row r="99" spans="1:5" ht="15" customHeight="1" x14ac:dyDescent="0.3">
      <c r="A99" s="34" t="s">
        <v>86</v>
      </c>
      <c r="B99" s="35">
        <f>+B42-B88-B98</f>
        <v>-14872638</v>
      </c>
      <c r="C99" s="36">
        <v>8066496.9000000134</v>
      </c>
      <c r="D99" s="37" t="s">
        <v>9</v>
      </c>
      <c r="E99" s="38" t="s">
        <v>9</v>
      </c>
    </row>
    <row r="100" spans="1:5" ht="15" customHeight="1" x14ac:dyDescent="0.3">
      <c r="A100" s="39" t="s">
        <v>87</v>
      </c>
      <c r="B100" s="18">
        <f>[1]SCF!$C$97</f>
        <v>35884580</v>
      </c>
      <c r="C100" s="18">
        <v>45454662.689999998</v>
      </c>
      <c r="D100" s="40" t="s">
        <v>9</v>
      </c>
      <c r="E100" s="41" t="s">
        <v>9</v>
      </c>
    </row>
    <row r="101" spans="1:5" ht="15" customHeight="1" x14ac:dyDescent="0.3">
      <c r="A101" s="34" t="s">
        <v>88</v>
      </c>
      <c r="B101" s="35">
        <f>B99+B100</f>
        <v>21011942</v>
      </c>
      <c r="C101" s="36">
        <v>53521159.590000011</v>
      </c>
      <c r="D101" s="42" t="s">
        <v>9</v>
      </c>
      <c r="E101" s="43" t="s">
        <v>9</v>
      </c>
    </row>
  </sheetData>
  <mergeCells count="7">
    <mergeCell ref="A89:E89"/>
    <mergeCell ref="A2:A11"/>
    <mergeCell ref="B2:D2"/>
    <mergeCell ref="E4:E7"/>
    <mergeCell ref="B7:D8"/>
    <mergeCell ref="B9:C10"/>
    <mergeCell ref="A43:E43"/>
  </mergeCells>
  <pageMargins left="0.7" right="0.7" top="0" bottom="0.39237" header="0" footer="0"/>
  <pageSetup paperSize="5" orientation="landscape" horizontalDpi="300" verticalDpi="300" r:id="rId1"/>
  <headerFooter alignWithMargins="0">
    <oddFooter>&amp;L&amp;"Segoe UI,Bold"&amp;8 Last Refresh Date: Jan 31, 2020 &amp;R&amp;"Segoe UI,Bold"&amp;8 Page 1 of 1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E101"/>
  <sheetViews>
    <sheetView showGridLines="0" zoomScaleNormal="100" workbookViewId="0">
      <selection activeCell="E24" sqref="E24"/>
    </sheetView>
  </sheetViews>
  <sheetFormatPr defaultRowHeight="14.4" x14ac:dyDescent="0.3"/>
  <cols>
    <col min="1" max="1" width="33" style="1" customWidth="1"/>
    <col min="2" max="2" width="20.33203125" style="1" customWidth="1"/>
    <col min="3" max="3" width="23.5546875" style="1" customWidth="1"/>
    <col min="4" max="4" width="16.5546875" style="1" customWidth="1"/>
    <col min="5" max="5" width="17.44140625" style="1" customWidth="1"/>
    <col min="6" max="16384" width="8.88671875" style="1"/>
  </cols>
  <sheetData>
    <row r="1" spans="1:5" ht="16.8" customHeight="1" x14ac:dyDescent="0.3">
      <c r="B1" s="2" t="s">
        <v>0</v>
      </c>
    </row>
    <row r="2" spans="1:5" ht="12.9" customHeight="1" x14ac:dyDescent="0.3">
      <c r="A2" s="3"/>
      <c r="B2" s="4" t="s">
        <v>1</v>
      </c>
      <c r="C2" s="3"/>
      <c r="D2" s="3"/>
    </row>
    <row r="3" spans="1:5" ht="0.6" customHeight="1" x14ac:dyDescent="0.3">
      <c r="A3" s="3"/>
    </row>
    <row r="4" spans="1:5" ht="0.45" customHeight="1" x14ac:dyDescent="0.3">
      <c r="A4" s="3"/>
      <c r="E4" s="3"/>
    </row>
    <row r="5" spans="1:5" ht="4.8" customHeight="1" x14ac:dyDescent="0.3">
      <c r="A5" s="3"/>
      <c r="E5" s="3"/>
    </row>
    <row r="6" spans="1:5" ht="0.6" customHeight="1" x14ac:dyDescent="0.3">
      <c r="A6" s="3"/>
      <c r="E6" s="3"/>
    </row>
    <row r="7" spans="1:5" ht="2.4" customHeight="1" x14ac:dyDescent="0.3">
      <c r="A7" s="3"/>
      <c r="B7" s="5" t="s">
        <v>2</v>
      </c>
      <c r="C7" s="5"/>
      <c r="D7" s="5"/>
      <c r="E7" s="3"/>
    </row>
    <row r="8" spans="1:5" ht="16.8" customHeight="1" x14ac:dyDescent="0.3">
      <c r="A8" s="3"/>
      <c r="B8" s="5"/>
      <c r="C8" s="5"/>
      <c r="D8" s="5"/>
    </row>
    <row r="9" spans="1:5" ht="1.95" customHeight="1" x14ac:dyDescent="0.3">
      <c r="A9" s="3"/>
      <c r="B9" s="6" t="str">
        <f>+CONCATENATE("JUNE 2023,"&amp;" "&amp;B13)</f>
        <v>JUNE 2023, PROSIELCO</v>
      </c>
      <c r="C9" s="6"/>
    </row>
    <row r="10" spans="1:5" ht="15.6" customHeight="1" x14ac:dyDescent="0.3">
      <c r="A10" s="3"/>
      <c r="B10" s="6"/>
      <c r="C10" s="6"/>
    </row>
    <row r="11" spans="1:5" ht="0.45" customHeight="1" x14ac:dyDescent="0.3">
      <c r="A11" s="3"/>
    </row>
    <row r="12" spans="1:5" ht="0" hidden="1" customHeight="1" x14ac:dyDescent="0.3"/>
    <row r="13" spans="1:5" ht="15.45" customHeight="1" x14ac:dyDescent="0.3">
      <c r="B13" s="7" t="str">
        <f>+[10]SCF!$C$2</f>
        <v>PROSIELCO</v>
      </c>
    </row>
    <row r="14" spans="1:5" ht="28.2" customHeight="1" x14ac:dyDescent="0.3">
      <c r="A14" s="8" t="s">
        <v>3</v>
      </c>
      <c r="B14" s="9" t="s">
        <v>4</v>
      </c>
      <c r="C14" s="9" t="s">
        <v>5</v>
      </c>
      <c r="D14" s="9" t="s">
        <v>6</v>
      </c>
      <c r="E14" s="9" t="s">
        <v>7</v>
      </c>
    </row>
    <row r="15" spans="1:5" ht="15" customHeight="1" x14ac:dyDescent="0.3">
      <c r="A15" s="10" t="s">
        <v>8</v>
      </c>
      <c r="B15" s="11" t="s">
        <v>9</v>
      </c>
      <c r="C15" s="12" t="s">
        <v>9</v>
      </c>
      <c r="D15" s="11" t="s">
        <v>9</v>
      </c>
      <c r="E15" s="13" t="s">
        <v>9</v>
      </c>
    </row>
    <row r="16" spans="1:5" ht="15" customHeight="1" x14ac:dyDescent="0.3">
      <c r="A16" s="14" t="s">
        <v>10</v>
      </c>
      <c r="B16" s="15">
        <f>[10]SCF!C12</f>
        <v>363409000</v>
      </c>
      <c r="C16" s="15">
        <v>199305499.42000002</v>
      </c>
      <c r="D16" s="15">
        <f>+C16-B16</f>
        <v>-164103500.57999998</v>
      </c>
      <c r="E16" s="16">
        <f t="shared" ref="E16:E42" si="0">+D16/B16*100</f>
        <v>-45.156696884226861</v>
      </c>
    </row>
    <row r="17" spans="1:5" ht="15" customHeight="1" x14ac:dyDescent="0.3">
      <c r="A17" s="17" t="s">
        <v>11</v>
      </c>
      <c r="B17" s="18">
        <f>[10]SCF!C13</f>
        <v>301924000</v>
      </c>
      <c r="C17" s="18">
        <v>166491711.06999999</v>
      </c>
      <c r="D17" s="18">
        <f t="shared" ref="D17:D42" si="1">+C17-B17</f>
        <v>-135432288.93000001</v>
      </c>
      <c r="E17" s="19">
        <f t="shared" ref="E17:E18" si="2">IFERROR(+D17/B17*100,0)</f>
        <v>-44.856417154648192</v>
      </c>
    </row>
    <row r="18" spans="1:5" ht="15" customHeight="1" x14ac:dyDescent="0.3">
      <c r="A18" s="17" t="s">
        <v>12</v>
      </c>
      <c r="B18" s="18">
        <f>[10]SCF!C14</f>
        <v>14829000</v>
      </c>
      <c r="C18" s="18">
        <v>7713718.8100000005</v>
      </c>
      <c r="D18" s="18">
        <f t="shared" si="1"/>
        <v>-7115281.1899999995</v>
      </c>
      <c r="E18" s="19">
        <f t="shared" si="2"/>
        <v>-47.982205071144371</v>
      </c>
    </row>
    <row r="19" spans="1:5" ht="15" customHeight="1" x14ac:dyDescent="0.3">
      <c r="A19" s="20" t="s">
        <v>13</v>
      </c>
      <c r="B19" s="15">
        <f>[10]SCF!C15</f>
        <v>6193000</v>
      </c>
      <c r="C19" s="21">
        <v>4202454.3600000003</v>
      </c>
      <c r="D19" s="21">
        <f t="shared" si="1"/>
        <v>-1990545.6399999997</v>
      </c>
      <c r="E19" s="22">
        <f t="shared" si="0"/>
        <v>-32.141864040045206</v>
      </c>
    </row>
    <row r="20" spans="1:5" ht="15" customHeight="1" x14ac:dyDescent="0.3">
      <c r="A20" s="23" t="s">
        <v>14</v>
      </c>
      <c r="B20" s="18">
        <f>[10]SCF!C16</f>
        <v>6193000</v>
      </c>
      <c r="C20" s="18">
        <v>3393993.5500000003</v>
      </c>
      <c r="D20" s="18">
        <f t="shared" si="1"/>
        <v>-2799006.4499999997</v>
      </c>
      <c r="E20" s="19">
        <f t="shared" ref="E20:E28" si="3">IFERROR(+D20/B20*100,0)</f>
        <v>-45.196293395769409</v>
      </c>
    </row>
    <row r="21" spans="1:5" ht="15" customHeight="1" x14ac:dyDescent="0.3">
      <c r="A21" s="23" t="s">
        <v>15</v>
      </c>
      <c r="B21" s="18">
        <f>[10]SCF!C17</f>
        <v>0</v>
      </c>
      <c r="C21" s="18">
        <v>30951.57</v>
      </c>
      <c r="D21" s="18">
        <f t="shared" si="1"/>
        <v>30951.57</v>
      </c>
      <c r="E21" s="19">
        <f t="shared" si="3"/>
        <v>0</v>
      </c>
    </row>
    <row r="22" spans="1:5" ht="15" customHeight="1" x14ac:dyDescent="0.3">
      <c r="A22" s="23" t="s">
        <v>16</v>
      </c>
      <c r="B22" s="18">
        <f>[10]SCF!C18</f>
        <v>0</v>
      </c>
      <c r="C22" s="18">
        <v>0</v>
      </c>
      <c r="D22" s="18">
        <f t="shared" si="1"/>
        <v>0</v>
      </c>
      <c r="E22" s="19">
        <f t="shared" si="3"/>
        <v>0</v>
      </c>
    </row>
    <row r="23" spans="1:5" ht="15" customHeight="1" x14ac:dyDescent="0.3">
      <c r="A23" s="23" t="s">
        <v>17</v>
      </c>
      <c r="B23" s="18">
        <f>[10]SCF!C19</f>
        <v>0</v>
      </c>
      <c r="C23" s="18">
        <v>0</v>
      </c>
      <c r="D23" s="18">
        <f t="shared" si="1"/>
        <v>0</v>
      </c>
      <c r="E23" s="19">
        <f t="shared" si="3"/>
        <v>0</v>
      </c>
    </row>
    <row r="24" spans="1:5" ht="15" customHeight="1" x14ac:dyDescent="0.3">
      <c r="A24" s="23" t="s">
        <v>18</v>
      </c>
      <c r="B24" s="18">
        <f>[10]SCF!C20</f>
        <v>0</v>
      </c>
      <c r="C24" s="18">
        <v>777509.24</v>
      </c>
      <c r="D24" s="18">
        <f t="shared" si="1"/>
        <v>777509.24</v>
      </c>
      <c r="E24" s="19">
        <f t="shared" si="3"/>
        <v>0</v>
      </c>
    </row>
    <row r="25" spans="1:5" ht="15" customHeight="1" x14ac:dyDescent="0.3">
      <c r="A25" s="23" t="s">
        <v>19</v>
      </c>
      <c r="B25" s="18">
        <f>[10]SCF!C21</f>
        <v>0</v>
      </c>
      <c r="C25" s="18">
        <v>0</v>
      </c>
      <c r="D25" s="18">
        <f t="shared" si="1"/>
        <v>0</v>
      </c>
      <c r="E25" s="19">
        <f t="shared" si="3"/>
        <v>0</v>
      </c>
    </row>
    <row r="26" spans="1:5" ht="15" customHeight="1" x14ac:dyDescent="0.3">
      <c r="A26" s="17" t="s">
        <v>20</v>
      </c>
      <c r="B26" s="18">
        <f>[10]SCF!C22</f>
        <v>0</v>
      </c>
      <c r="C26" s="18">
        <v>0</v>
      </c>
      <c r="D26" s="18">
        <f t="shared" si="1"/>
        <v>0</v>
      </c>
      <c r="E26" s="19">
        <f t="shared" si="3"/>
        <v>0</v>
      </c>
    </row>
    <row r="27" spans="1:5" ht="15" customHeight="1" x14ac:dyDescent="0.3">
      <c r="A27" s="17" t="s">
        <v>21</v>
      </c>
      <c r="B27" s="18">
        <f>[10]SCF!C23</f>
        <v>40463000</v>
      </c>
      <c r="C27" s="18">
        <v>20897615.18</v>
      </c>
      <c r="D27" s="18">
        <f t="shared" si="1"/>
        <v>-19565384.82</v>
      </c>
      <c r="E27" s="19">
        <f t="shared" si="3"/>
        <v>-48.353767194721101</v>
      </c>
    </row>
    <row r="28" spans="1:5" ht="15" customHeight="1" x14ac:dyDescent="0.3">
      <c r="A28" s="17" t="s">
        <v>22</v>
      </c>
      <c r="B28" s="18">
        <f>[10]SCF!C24</f>
        <v>0</v>
      </c>
      <c r="C28" s="18">
        <v>0</v>
      </c>
      <c r="D28" s="18">
        <f t="shared" si="1"/>
        <v>0</v>
      </c>
      <c r="E28" s="19">
        <f t="shared" si="3"/>
        <v>0</v>
      </c>
    </row>
    <row r="29" spans="1:5" ht="15" customHeight="1" x14ac:dyDescent="0.3">
      <c r="A29" s="14" t="s">
        <v>23</v>
      </c>
      <c r="B29" s="15">
        <f>[10]SCF!C25</f>
        <v>18000000</v>
      </c>
      <c r="C29" s="15">
        <v>10428957.059999999</v>
      </c>
      <c r="D29" s="15">
        <f t="shared" si="1"/>
        <v>-7571042.9400000013</v>
      </c>
      <c r="E29" s="16">
        <f t="shared" si="0"/>
        <v>-42.061349666666672</v>
      </c>
    </row>
    <row r="30" spans="1:5" ht="15" customHeight="1" x14ac:dyDescent="0.3">
      <c r="A30" s="17" t="s">
        <v>24</v>
      </c>
      <c r="B30" s="18">
        <f>[10]SCF!C26</f>
        <v>5500000</v>
      </c>
      <c r="C30" s="18">
        <v>3198984.15</v>
      </c>
      <c r="D30" s="18">
        <f t="shared" si="1"/>
        <v>-2301015.85</v>
      </c>
      <c r="E30" s="19">
        <f t="shared" ref="E30:E32" si="4">IFERROR(+D30/B30*100,0)</f>
        <v>-41.836651818181821</v>
      </c>
    </row>
    <row r="31" spans="1:5" ht="15" customHeight="1" x14ac:dyDescent="0.3">
      <c r="A31" s="17" t="s">
        <v>25</v>
      </c>
      <c r="B31" s="18">
        <f>[10]SCF!C27</f>
        <v>200000</v>
      </c>
      <c r="C31" s="18">
        <v>32318.82</v>
      </c>
      <c r="D31" s="18">
        <f t="shared" si="1"/>
        <v>-167681.18</v>
      </c>
      <c r="E31" s="19">
        <f t="shared" si="4"/>
        <v>-83.840589999999992</v>
      </c>
    </row>
    <row r="32" spans="1:5" x14ac:dyDescent="0.3">
      <c r="A32" s="17" t="s">
        <v>26</v>
      </c>
      <c r="B32" s="18">
        <f>[10]SCF!C28</f>
        <v>12300000</v>
      </c>
      <c r="C32" s="18">
        <v>7197654.0899999999</v>
      </c>
      <c r="D32" s="18">
        <f t="shared" si="1"/>
        <v>-5102345.91</v>
      </c>
      <c r="E32" s="19">
        <f t="shared" si="4"/>
        <v>-41.482487073170731</v>
      </c>
    </row>
    <row r="33" spans="1:5" x14ac:dyDescent="0.3">
      <c r="A33" s="14" t="s">
        <v>27</v>
      </c>
      <c r="B33" s="15">
        <f>[10]SCF!C29</f>
        <v>42958000</v>
      </c>
      <c r="C33" s="15">
        <v>0</v>
      </c>
      <c r="D33" s="15">
        <f t="shared" si="1"/>
        <v>-42958000</v>
      </c>
      <c r="E33" s="16">
        <f t="shared" si="0"/>
        <v>-100</v>
      </c>
    </row>
    <row r="34" spans="1:5" ht="15" customHeight="1" x14ac:dyDescent="0.3">
      <c r="A34" s="17" t="s">
        <v>28</v>
      </c>
      <c r="B34" s="18">
        <f>[10]SCF!C30</f>
        <v>42958000</v>
      </c>
      <c r="C34" s="18">
        <v>0</v>
      </c>
      <c r="D34" s="18">
        <f t="shared" si="1"/>
        <v>-42958000</v>
      </c>
      <c r="E34" s="19">
        <f t="shared" ref="E34:E41" si="5">IFERROR(+D34/B34*100,0)</f>
        <v>-100</v>
      </c>
    </row>
    <row r="35" spans="1:5" ht="15" customHeight="1" x14ac:dyDescent="0.3">
      <c r="A35" s="17" t="s">
        <v>29</v>
      </c>
      <c r="B35" s="18">
        <f>[10]SCF!C31</f>
        <v>0</v>
      </c>
      <c r="C35" s="18">
        <v>0</v>
      </c>
      <c r="D35" s="18">
        <f t="shared" si="1"/>
        <v>0</v>
      </c>
      <c r="E35" s="19">
        <f t="shared" si="5"/>
        <v>0</v>
      </c>
    </row>
    <row r="36" spans="1:5" ht="20.399999999999999" customHeight="1" x14ac:dyDescent="0.3">
      <c r="A36" s="17" t="s">
        <v>30</v>
      </c>
      <c r="B36" s="18">
        <f>[10]SCF!C32</f>
        <v>0</v>
      </c>
      <c r="C36" s="18">
        <v>0</v>
      </c>
      <c r="D36" s="18">
        <f t="shared" si="1"/>
        <v>0</v>
      </c>
      <c r="E36" s="19">
        <f t="shared" si="5"/>
        <v>0</v>
      </c>
    </row>
    <row r="37" spans="1:5" ht="15" customHeight="1" x14ac:dyDescent="0.3">
      <c r="A37" s="17" t="s">
        <v>31</v>
      </c>
      <c r="B37" s="18">
        <f>[10]SCF!C33</f>
        <v>0</v>
      </c>
      <c r="C37" s="18">
        <v>0</v>
      </c>
      <c r="D37" s="18">
        <f t="shared" si="1"/>
        <v>0</v>
      </c>
      <c r="E37" s="19">
        <f t="shared" si="5"/>
        <v>0</v>
      </c>
    </row>
    <row r="38" spans="1:5" x14ac:dyDescent="0.3">
      <c r="A38" s="24" t="s">
        <v>32</v>
      </c>
      <c r="B38" s="18">
        <f>[10]SCF!C34</f>
        <v>6743000</v>
      </c>
      <c r="C38" s="18">
        <v>887184.75</v>
      </c>
      <c r="D38" s="18">
        <f t="shared" si="1"/>
        <v>-5855815.25</v>
      </c>
      <c r="E38" s="19">
        <f t="shared" si="5"/>
        <v>-86.842877799199172</v>
      </c>
    </row>
    <row r="39" spans="1:5" ht="15" customHeight="1" x14ac:dyDescent="0.3">
      <c r="A39" s="24" t="s">
        <v>33</v>
      </c>
      <c r="B39" s="18">
        <f>[10]SCF!C35</f>
        <v>0</v>
      </c>
      <c r="C39" s="18">
        <v>0</v>
      </c>
      <c r="D39" s="18">
        <f t="shared" si="1"/>
        <v>0</v>
      </c>
      <c r="E39" s="19">
        <f t="shared" si="5"/>
        <v>0</v>
      </c>
    </row>
    <row r="40" spans="1:5" ht="15" customHeight="1" x14ac:dyDescent="0.3">
      <c r="A40" s="24" t="s">
        <v>34</v>
      </c>
      <c r="B40" s="18">
        <f>[10]SCF!C36</f>
        <v>20050000</v>
      </c>
      <c r="C40" s="18">
        <v>7947429.9400000004</v>
      </c>
      <c r="D40" s="18">
        <f t="shared" si="1"/>
        <v>-12102570.059999999</v>
      </c>
      <c r="E40" s="19">
        <f t="shared" si="5"/>
        <v>-60.361945436408973</v>
      </c>
    </row>
    <row r="41" spans="1:5" ht="15" customHeight="1" x14ac:dyDescent="0.3">
      <c r="A41" s="24" t="s">
        <v>35</v>
      </c>
      <c r="B41" s="18">
        <f>[10]SCF!C37</f>
        <v>0</v>
      </c>
      <c r="C41" s="18">
        <v>0</v>
      </c>
      <c r="D41" s="18">
        <f t="shared" si="1"/>
        <v>0</v>
      </c>
      <c r="E41" s="19">
        <f t="shared" si="5"/>
        <v>0</v>
      </c>
    </row>
    <row r="42" spans="1:5" ht="15" customHeight="1" x14ac:dyDescent="0.3">
      <c r="A42" s="25" t="s">
        <v>36</v>
      </c>
      <c r="B42" s="26">
        <f>[10]SCF!C38</f>
        <v>451160000</v>
      </c>
      <c r="C42" s="27">
        <v>218569071.17000002</v>
      </c>
      <c r="D42" s="27">
        <f t="shared" si="1"/>
        <v>-232590928.82999998</v>
      </c>
      <c r="E42" s="28">
        <f t="shared" si="0"/>
        <v>-51.553978373526022</v>
      </c>
    </row>
    <row r="43" spans="1:5" ht="18" customHeight="1" x14ac:dyDescent="0.3">
      <c r="A43" s="29" t="s">
        <v>9</v>
      </c>
      <c r="B43" s="3"/>
      <c r="C43" s="3"/>
      <c r="D43" s="3"/>
      <c r="E43" s="3"/>
    </row>
    <row r="44" spans="1:5" ht="15" customHeight="1" x14ac:dyDescent="0.3">
      <c r="A44" s="10" t="s">
        <v>37</v>
      </c>
      <c r="B44" s="11" t="s">
        <v>9</v>
      </c>
      <c r="C44" s="12" t="s">
        <v>9</v>
      </c>
      <c r="D44" s="11" t="s">
        <v>9</v>
      </c>
      <c r="E44" s="13" t="s">
        <v>9</v>
      </c>
    </row>
    <row r="45" spans="1:5" ht="15" customHeight="1" x14ac:dyDescent="0.3">
      <c r="A45" s="24" t="s">
        <v>38</v>
      </c>
      <c r="B45" s="18">
        <f>[10]SCF!C41</f>
        <v>285127000</v>
      </c>
      <c r="C45" s="18">
        <v>147342816</v>
      </c>
      <c r="D45" s="18">
        <f>C45-B45</f>
        <v>-137784184</v>
      </c>
      <c r="E45" s="19">
        <f>IFERROR(+D45/B45*100,0)</f>
        <v>-48.323793958481659</v>
      </c>
    </row>
    <row r="46" spans="1:5" ht="15" customHeight="1" x14ac:dyDescent="0.3">
      <c r="A46" s="14" t="s">
        <v>39</v>
      </c>
      <c r="B46" s="15">
        <f>[10]SCF!C42</f>
        <v>50878606</v>
      </c>
      <c r="C46" s="15">
        <v>20973770.459999993</v>
      </c>
      <c r="D46" s="15">
        <f t="shared" ref="D46:D61" si="6">+B46-C46</f>
        <v>29904835.540000007</v>
      </c>
      <c r="E46" s="16">
        <f t="shared" ref="E46" si="7">+D46/B46*100</f>
        <v>58.776837439296202</v>
      </c>
    </row>
    <row r="47" spans="1:5" ht="15" customHeight="1" x14ac:dyDescent="0.3">
      <c r="A47" s="17" t="s">
        <v>40</v>
      </c>
      <c r="B47" s="18">
        <f>[10]SCF!C43</f>
        <v>23730290</v>
      </c>
      <c r="C47" s="18">
        <v>10395583.1</v>
      </c>
      <c r="D47" s="18">
        <f t="shared" si="6"/>
        <v>13334706.9</v>
      </c>
      <c r="E47" s="19">
        <f t="shared" ref="E47:E61" si="8">IFERROR(+D47/B47*100,0)</f>
        <v>56.192768398532003</v>
      </c>
    </row>
    <row r="48" spans="1:5" ht="15" customHeight="1" x14ac:dyDescent="0.3">
      <c r="A48" s="17" t="s">
        <v>41</v>
      </c>
      <c r="B48" s="18">
        <f>[10]SCF!C44</f>
        <v>2512928</v>
      </c>
      <c r="C48" s="18">
        <v>1029498.1599999999</v>
      </c>
      <c r="D48" s="18">
        <f t="shared" si="6"/>
        <v>1483429.84</v>
      </c>
      <c r="E48" s="19">
        <f t="shared" si="8"/>
        <v>59.031927695501032</v>
      </c>
    </row>
    <row r="49" spans="1:5" ht="15" customHeight="1" x14ac:dyDescent="0.3">
      <c r="A49" s="17" t="s">
        <v>42</v>
      </c>
      <c r="B49" s="18">
        <f>[10]SCF!C45</f>
        <v>5689260</v>
      </c>
      <c r="C49" s="18">
        <v>1876988.21</v>
      </c>
      <c r="D49" s="18">
        <f t="shared" si="6"/>
        <v>3812271.79</v>
      </c>
      <c r="E49" s="19">
        <f t="shared" si="8"/>
        <v>67.008218819319211</v>
      </c>
    </row>
    <row r="50" spans="1:5" ht="15" customHeight="1" x14ac:dyDescent="0.3">
      <c r="A50" s="17" t="s">
        <v>43</v>
      </c>
      <c r="B50" s="18">
        <f>[10]SCF!C46</f>
        <v>1503600</v>
      </c>
      <c r="C50" s="18">
        <v>365141.67</v>
      </c>
      <c r="D50" s="18">
        <f t="shared" si="6"/>
        <v>1138458.33</v>
      </c>
      <c r="E50" s="19">
        <f t="shared" si="8"/>
        <v>75.715504788507587</v>
      </c>
    </row>
    <row r="51" spans="1:5" ht="15" customHeight="1" x14ac:dyDescent="0.3">
      <c r="A51" s="17" t="s">
        <v>44</v>
      </c>
      <c r="B51" s="18">
        <f>[10]SCF!C47</f>
        <v>2032347</v>
      </c>
      <c r="C51" s="18">
        <v>497859.18999999994</v>
      </c>
      <c r="D51" s="18">
        <f t="shared" si="6"/>
        <v>1534487.81</v>
      </c>
      <c r="E51" s="19">
        <f t="shared" si="8"/>
        <v>75.503238866197549</v>
      </c>
    </row>
    <row r="52" spans="1:5" x14ac:dyDescent="0.3">
      <c r="A52" s="17" t="s">
        <v>45</v>
      </c>
      <c r="B52" s="18">
        <f>[10]SCF!C48</f>
        <v>872600</v>
      </c>
      <c r="C52" s="18">
        <v>244188.18</v>
      </c>
      <c r="D52" s="18">
        <f t="shared" si="6"/>
        <v>628411.82000000007</v>
      </c>
      <c r="E52" s="19">
        <f t="shared" si="8"/>
        <v>72.016023378409358</v>
      </c>
    </row>
    <row r="53" spans="1:5" ht="15" customHeight="1" x14ac:dyDescent="0.3">
      <c r="A53" s="17" t="s">
        <v>46</v>
      </c>
      <c r="B53" s="18">
        <f>[10]SCF!C49</f>
        <v>3119520</v>
      </c>
      <c r="C53" s="18">
        <v>1269062.06</v>
      </c>
      <c r="D53" s="18">
        <f t="shared" si="6"/>
        <v>1850457.94</v>
      </c>
      <c r="E53" s="19">
        <f t="shared" si="8"/>
        <v>59.318675309021899</v>
      </c>
    </row>
    <row r="54" spans="1:5" ht="15" customHeight="1" x14ac:dyDescent="0.3">
      <c r="A54" s="17" t="s">
        <v>47</v>
      </c>
      <c r="B54" s="18">
        <f>[10]SCF!C50</f>
        <v>3422481</v>
      </c>
      <c r="C54" s="18">
        <v>1471251.87</v>
      </c>
      <c r="D54" s="18">
        <f t="shared" si="6"/>
        <v>1951229.13</v>
      </c>
      <c r="E54" s="19">
        <f t="shared" si="8"/>
        <v>57.012124537725697</v>
      </c>
    </row>
    <row r="55" spans="1:5" ht="15" customHeight="1" x14ac:dyDescent="0.3">
      <c r="A55" s="17" t="s">
        <v>48</v>
      </c>
      <c r="B55" s="18">
        <f>[10]SCF!C51</f>
        <v>1401600</v>
      </c>
      <c r="C55" s="18">
        <v>755080</v>
      </c>
      <c r="D55" s="18">
        <f t="shared" si="6"/>
        <v>646520</v>
      </c>
      <c r="E55" s="19">
        <f t="shared" si="8"/>
        <v>46.127283105022833</v>
      </c>
    </row>
    <row r="56" spans="1:5" ht="15" customHeight="1" x14ac:dyDescent="0.3">
      <c r="A56" s="17" t="s">
        <v>49</v>
      </c>
      <c r="B56" s="18">
        <f>[10]SCF!C52</f>
        <v>1496280</v>
      </c>
      <c r="C56" s="18">
        <v>681098.4</v>
      </c>
      <c r="D56" s="18">
        <f t="shared" si="6"/>
        <v>815181.6</v>
      </c>
      <c r="E56" s="19">
        <f t="shared" si="8"/>
        <v>54.480551768385595</v>
      </c>
    </row>
    <row r="57" spans="1:5" ht="15" customHeight="1" x14ac:dyDescent="0.3">
      <c r="A57" s="17" t="s">
        <v>50</v>
      </c>
      <c r="B57" s="18">
        <f>[10]SCF!C53</f>
        <v>2175000</v>
      </c>
      <c r="C57" s="18">
        <v>922387.75</v>
      </c>
      <c r="D57" s="18">
        <f t="shared" si="6"/>
        <v>1252612.25</v>
      </c>
      <c r="E57" s="19">
        <f t="shared" si="8"/>
        <v>57.591367816091953</v>
      </c>
    </row>
    <row r="58" spans="1:5" ht="15" customHeight="1" x14ac:dyDescent="0.3">
      <c r="A58" s="17" t="s">
        <v>51</v>
      </c>
      <c r="B58" s="18">
        <f>[10]SCF!C54</f>
        <v>1350100</v>
      </c>
      <c r="C58" s="18">
        <v>712837.04</v>
      </c>
      <c r="D58" s="18">
        <f t="shared" si="6"/>
        <v>637262.96</v>
      </c>
      <c r="E58" s="19">
        <f t="shared" si="8"/>
        <v>47.201167320939184</v>
      </c>
    </row>
    <row r="59" spans="1:5" ht="15" customHeight="1" x14ac:dyDescent="0.3">
      <c r="A59" s="17" t="s">
        <v>52</v>
      </c>
      <c r="B59" s="18">
        <f>[10]SCF!C55</f>
        <v>1276000</v>
      </c>
      <c r="C59" s="18">
        <v>693481.4</v>
      </c>
      <c r="D59" s="18">
        <f t="shared" si="6"/>
        <v>582518.6</v>
      </c>
      <c r="E59" s="19">
        <f t="shared" si="8"/>
        <v>45.65192789968652</v>
      </c>
    </row>
    <row r="60" spans="1:5" ht="15" customHeight="1" x14ac:dyDescent="0.3">
      <c r="A60" s="17" t="s">
        <v>53</v>
      </c>
      <c r="B60" s="18">
        <f>[10]SCF!C56</f>
        <v>200600</v>
      </c>
      <c r="C60" s="18">
        <v>28008.43</v>
      </c>
      <c r="D60" s="18">
        <f t="shared" si="6"/>
        <v>172591.57</v>
      </c>
      <c r="E60" s="19">
        <f t="shared" si="8"/>
        <v>86.037671984047861</v>
      </c>
    </row>
    <row r="61" spans="1:5" ht="15" customHeight="1" x14ac:dyDescent="0.3">
      <c r="A61" s="17" t="s">
        <v>54</v>
      </c>
      <c r="B61" s="18">
        <f>[10]SCF!C57</f>
        <v>96000</v>
      </c>
      <c r="C61" s="18">
        <v>31305</v>
      </c>
      <c r="D61" s="18">
        <f t="shared" si="6"/>
        <v>64695</v>
      </c>
      <c r="E61" s="19">
        <f t="shared" si="8"/>
        <v>67.390625</v>
      </c>
    </row>
    <row r="62" spans="1:5" ht="15" customHeight="1" x14ac:dyDescent="0.3">
      <c r="A62" s="10" t="s">
        <v>55</v>
      </c>
      <c r="B62" s="11" t="s">
        <v>9</v>
      </c>
      <c r="C62" s="18"/>
      <c r="D62" s="11" t="s">
        <v>9</v>
      </c>
      <c r="E62" s="13" t="s">
        <v>9</v>
      </c>
    </row>
    <row r="63" spans="1:5" x14ac:dyDescent="0.3">
      <c r="A63" s="24" t="s">
        <v>56</v>
      </c>
      <c r="B63" s="18">
        <f>[10]SCF!C60</f>
        <v>4423000</v>
      </c>
      <c r="C63" s="18">
        <v>667902</v>
      </c>
      <c r="D63" s="18">
        <f t="shared" ref="D63:D67" si="9">C63-B63</f>
        <v>-3755098</v>
      </c>
      <c r="E63" s="19">
        <f t="shared" ref="E63:E67" si="10">IFERROR(+D63/B63*100,0)</f>
        <v>-84.899344336423241</v>
      </c>
    </row>
    <row r="64" spans="1:5" x14ac:dyDescent="0.3">
      <c r="A64" s="24" t="s">
        <v>57</v>
      </c>
      <c r="B64" s="18">
        <f>[10]SCF!C61</f>
        <v>0</v>
      </c>
      <c r="C64" s="18">
        <v>0</v>
      </c>
      <c r="D64" s="18">
        <f t="shared" si="9"/>
        <v>0</v>
      </c>
      <c r="E64" s="19">
        <f t="shared" si="10"/>
        <v>0</v>
      </c>
    </row>
    <row r="65" spans="1:5" ht="15" customHeight="1" x14ac:dyDescent="0.3">
      <c r="A65" s="24" t="s">
        <v>58</v>
      </c>
      <c r="B65" s="18">
        <f>[10]SCF!C62</f>
        <v>0</v>
      </c>
      <c r="C65" s="18">
        <v>0</v>
      </c>
      <c r="D65" s="18">
        <f t="shared" si="9"/>
        <v>0</v>
      </c>
      <c r="E65" s="19">
        <f t="shared" si="10"/>
        <v>0</v>
      </c>
    </row>
    <row r="66" spans="1:5" ht="15" customHeight="1" x14ac:dyDescent="0.3">
      <c r="A66" s="24" t="s">
        <v>59</v>
      </c>
      <c r="B66" s="18">
        <f>[10]SCF!C63</f>
        <v>0</v>
      </c>
      <c r="C66" s="18">
        <v>0</v>
      </c>
      <c r="D66" s="18">
        <f t="shared" si="9"/>
        <v>0</v>
      </c>
      <c r="E66" s="19">
        <f t="shared" si="10"/>
        <v>0</v>
      </c>
    </row>
    <row r="67" spans="1:5" ht="15" customHeight="1" x14ac:dyDescent="0.3">
      <c r="A67" s="24" t="s">
        <v>60</v>
      </c>
      <c r="B67" s="18">
        <f>[10]SCF!C64</f>
        <v>0</v>
      </c>
      <c r="C67" s="18">
        <v>0</v>
      </c>
      <c r="D67" s="18">
        <f t="shared" si="9"/>
        <v>0</v>
      </c>
      <c r="E67" s="19">
        <f t="shared" si="10"/>
        <v>0</v>
      </c>
    </row>
    <row r="68" spans="1:5" ht="15" customHeight="1" x14ac:dyDescent="0.3">
      <c r="A68" s="30" t="s">
        <v>61</v>
      </c>
      <c r="B68" s="15">
        <f>+B63+B64+B65+B66+B67</f>
        <v>4423000</v>
      </c>
      <c r="C68" s="31">
        <v>667902</v>
      </c>
      <c r="D68" s="31">
        <f t="shared" ref="D68" si="11">+C68-B68</f>
        <v>-3755098</v>
      </c>
      <c r="E68" s="32">
        <f t="shared" ref="E68" si="12">+D68/B68*100</f>
        <v>-84.899344336423241</v>
      </c>
    </row>
    <row r="69" spans="1:5" ht="15" customHeight="1" x14ac:dyDescent="0.3">
      <c r="A69" s="10" t="s">
        <v>62</v>
      </c>
      <c r="B69" s="11" t="s">
        <v>9</v>
      </c>
      <c r="C69" s="12" t="s">
        <v>9</v>
      </c>
      <c r="D69" s="11" t="s">
        <v>9</v>
      </c>
      <c r="E69" s="13" t="s">
        <v>9</v>
      </c>
    </row>
    <row r="70" spans="1:5" ht="15" customHeight="1" x14ac:dyDescent="0.3">
      <c r="A70" s="14" t="s">
        <v>63</v>
      </c>
      <c r="B70" s="15">
        <f>[10]SCF!C67</f>
        <v>7380000</v>
      </c>
      <c r="C70" s="15">
        <v>3968430.69</v>
      </c>
      <c r="D70" s="15">
        <f t="shared" ref="D70:D82" si="13">+C70-B70</f>
        <v>-3411569.31</v>
      </c>
      <c r="E70" s="16">
        <f t="shared" ref="E70:E82" si="14">+D70/B70*100</f>
        <v>-46.227226422764225</v>
      </c>
    </row>
    <row r="71" spans="1:5" ht="15" customHeight="1" x14ac:dyDescent="0.3">
      <c r="A71" s="17" t="s">
        <v>14</v>
      </c>
      <c r="B71" s="18">
        <f>[10]SCF!C68</f>
        <v>7380000</v>
      </c>
      <c r="C71" s="18">
        <v>3177446.65</v>
      </c>
      <c r="D71" s="18">
        <f t="shared" si="13"/>
        <v>-4202553.3499999996</v>
      </c>
      <c r="E71" s="19">
        <f t="shared" ref="E71:E81" si="15">IFERROR(+D71/B71*100,0)</f>
        <v>-56.945167344173441</v>
      </c>
    </row>
    <row r="72" spans="1:5" ht="15" customHeight="1" x14ac:dyDescent="0.3">
      <c r="A72" s="17" t="s">
        <v>15</v>
      </c>
      <c r="B72" s="18">
        <f>[10]SCF!C69</f>
        <v>0</v>
      </c>
      <c r="C72" s="18">
        <v>30295.35</v>
      </c>
      <c r="D72" s="18">
        <f t="shared" si="13"/>
        <v>30295.35</v>
      </c>
      <c r="E72" s="19">
        <f t="shared" si="15"/>
        <v>0</v>
      </c>
    </row>
    <row r="73" spans="1:5" ht="15" customHeight="1" x14ac:dyDescent="0.3">
      <c r="A73" s="17" t="s">
        <v>16</v>
      </c>
      <c r="B73" s="18">
        <f>[10]SCF!C70</f>
        <v>0</v>
      </c>
      <c r="C73" s="18">
        <v>0</v>
      </c>
      <c r="D73" s="18">
        <f t="shared" si="13"/>
        <v>0</v>
      </c>
      <c r="E73" s="19">
        <f t="shared" si="15"/>
        <v>0</v>
      </c>
    </row>
    <row r="74" spans="1:5" ht="15" customHeight="1" x14ac:dyDescent="0.3">
      <c r="A74" s="17" t="s">
        <v>64</v>
      </c>
      <c r="B74" s="18">
        <f>[10]SCF!C71</f>
        <v>0</v>
      </c>
      <c r="C74" s="18">
        <v>0</v>
      </c>
      <c r="D74" s="18">
        <f t="shared" si="13"/>
        <v>0</v>
      </c>
      <c r="E74" s="19">
        <f t="shared" si="15"/>
        <v>0</v>
      </c>
    </row>
    <row r="75" spans="1:5" ht="15" customHeight="1" x14ac:dyDescent="0.3">
      <c r="A75" s="17" t="s">
        <v>18</v>
      </c>
      <c r="B75" s="18">
        <f>[10]SCF!C72</f>
        <v>0</v>
      </c>
      <c r="C75" s="18">
        <v>760688.69</v>
      </c>
      <c r="D75" s="18">
        <f t="shared" si="13"/>
        <v>760688.69</v>
      </c>
      <c r="E75" s="19">
        <f t="shared" si="15"/>
        <v>0</v>
      </c>
    </row>
    <row r="76" spans="1:5" ht="15" customHeight="1" x14ac:dyDescent="0.3">
      <c r="A76" s="17" t="s">
        <v>19</v>
      </c>
      <c r="B76" s="18">
        <f>[10]SCF!C73</f>
        <v>0</v>
      </c>
      <c r="C76" s="18">
        <v>0</v>
      </c>
      <c r="D76" s="18">
        <f t="shared" si="13"/>
        <v>0</v>
      </c>
      <c r="E76" s="19">
        <f t="shared" si="15"/>
        <v>0</v>
      </c>
    </row>
    <row r="77" spans="1:5" x14ac:dyDescent="0.3">
      <c r="A77" s="24" t="s">
        <v>65</v>
      </c>
      <c r="B77" s="18">
        <f>[10]SCF!C74</f>
        <v>0</v>
      </c>
      <c r="C77" s="18">
        <v>0</v>
      </c>
      <c r="D77" s="18">
        <f t="shared" ref="D77:D81" si="16">C77-B77</f>
        <v>0</v>
      </c>
      <c r="E77" s="19">
        <f t="shared" si="15"/>
        <v>0</v>
      </c>
    </row>
    <row r="78" spans="1:5" x14ac:dyDescent="0.3">
      <c r="A78" s="24" t="s">
        <v>66</v>
      </c>
      <c r="B78" s="18">
        <f>[10]SCF!C75</f>
        <v>9216000</v>
      </c>
      <c r="C78" s="18">
        <v>21752322.550000001</v>
      </c>
      <c r="D78" s="18">
        <f t="shared" si="16"/>
        <v>12536322.550000001</v>
      </c>
      <c r="E78" s="19">
        <f t="shared" si="15"/>
        <v>136.02780544704862</v>
      </c>
    </row>
    <row r="79" spans="1:5" ht="15" customHeight="1" x14ac:dyDescent="0.3">
      <c r="A79" s="24" t="s">
        <v>67</v>
      </c>
      <c r="B79" s="18">
        <f>[10]SCF!C76</f>
        <v>3161000</v>
      </c>
      <c r="C79" s="18">
        <v>463359.77</v>
      </c>
      <c r="D79" s="18">
        <f t="shared" si="16"/>
        <v>-2697640.23</v>
      </c>
      <c r="E79" s="19">
        <f t="shared" si="15"/>
        <v>-85.341354950964885</v>
      </c>
    </row>
    <row r="80" spans="1:5" x14ac:dyDescent="0.3">
      <c r="A80" s="24" t="s">
        <v>68</v>
      </c>
      <c r="B80" s="18">
        <f>[10]SCF!C77</f>
        <v>0</v>
      </c>
      <c r="C80" s="18">
        <v>0</v>
      </c>
      <c r="D80" s="18">
        <f t="shared" si="16"/>
        <v>0</v>
      </c>
      <c r="E80" s="19">
        <f t="shared" si="15"/>
        <v>0</v>
      </c>
    </row>
    <row r="81" spans="1:5" x14ac:dyDescent="0.3">
      <c r="A81" s="24" t="s">
        <v>69</v>
      </c>
      <c r="B81" s="18">
        <f>[10]SCF!C78</f>
        <v>0</v>
      </c>
      <c r="C81" s="18">
        <v>0</v>
      </c>
      <c r="D81" s="18">
        <f t="shared" si="16"/>
        <v>0</v>
      </c>
      <c r="E81" s="19">
        <f t="shared" si="15"/>
        <v>0</v>
      </c>
    </row>
    <row r="82" spans="1:5" ht="15" customHeight="1" x14ac:dyDescent="0.3">
      <c r="A82" s="30" t="s">
        <v>70</v>
      </c>
      <c r="B82" s="15">
        <f>+B70+B77+B78+B79+B80+B81</f>
        <v>19757000</v>
      </c>
      <c r="C82" s="31">
        <v>26184113.010000002</v>
      </c>
      <c r="D82" s="31">
        <f t="shared" si="13"/>
        <v>6427113.0100000016</v>
      </c>
      <c r="E82" s="32">
        <f t="shared" si="14"/>
        <v>32.530814445512988</v>
      </c>
    </row>
    <row r="83" spans="1:5" ht="15" customHeight="1" x14ac:dyDescent="0.3">
      <c r="A83" s="10" t="s">
        <v>71</v>
      </c>
      <c r="B83" s="11" t="s">
        <v>9</v>
      </c>
      <c r="C83" s="12" t="s">
        <v>9</v>
      </c>
      <c r="D83" s="11" t="s">
        <v>9</v>
      </c>
      <c r="E83" s="13" t="s">
        <v>9</v>
      </c>
    </row>
    <row r="84" spans="1:5" ht="15" customHeight="1" x14ac:dyDescent="0.3">
      <c r="A84" s="24" t="s">
        <v>72</v>
      </c>
      <c r="B84" s="18">
        <f>[10]SCF!C81</f>
        <v>6743000</v>
      </c>
      <c r="C84" s="18">
        <v>0</v>
      </c>
      <c r="D84" s="18">
        <f t="shared" ref="D84:D88" si="17">+C84-B84</f>
        <v>-6743000</v>
      </c>
      <c r="E84" s="19">
        <f t="shared" ref="E84:E86" si="18">IFERROR(+D84/B84*100,0)</f>
        <v>-100</v>
      </c>
    </row>
    <row r="85" spans="1:5" ht="15" customHeight="1" x14ac:dyDescent="0.3">
      <c r="A85" s="24" t="s">
        <v>73</v>
      </c>
      <c r="B85" s="18">
        <f>[10]SCF!C82</f>
        <v>51122000</v>
      </c>
      <c r="C85" s="18">
        <v>6329702.0899999999</v>
      </c>
      <c r="D85" s="18">
        <f t="shared" si="17"/>
        <v>-44792297.909999996</v>
      </c>
      <c r="E85" s="19">
        <f t="shared" si="18"/>
        <v>-87.61843806971558</v>
      </c>
    </row>
    <row r="86" spans="1:5" ht="15" customHeight="1" x14ac:dyDescent="0.3">
      <c r="A86" s="24" t="s">
        <v>74</v>
      </c>
      <c r="B86" s="18">
        <f>[10]SCF!C83</f>
        <v>19741000</v>
      </c>
      <c r="C86" s="18">
        <v>1191777.82</v>
      </c>
      <c r="D86" s="18">
        <f t="shared" si="17"/>
        <v>-18549222.18</v>
      </c>
      <c r="E86" s="19">
        <f t="shared" si="18"/>
        <v>-93.962930854566636</v>
      </c>
    </row>
    <row r="87" spans="1:5" ht="15" customHeight="1" x14ac:dyDescent="0.3">
      <c r="A87" s="30" t="s">
        <v>75</v>
      </c>
      <c r="B87" s="33">
        <f>+B84+B85+B86</f>
        <v>77606000</v>
      </c>
      <c r="C87" s="31">
        <v>7521479.9100000001</v>
      </c>
      <c r="D87" s="31">
        <f t="shared" si="17"/>
        <v>-70084520.090000004</v>
      </c>
      <c r="E87" s="32">
        <f>+D87/B87*100</f>
        <v>-90.308120622116846</v>
      </c>
    </row>
    <row r="88" spans="1:5" ht="18" customHeight="1" x14ac:dyDescent="0.3">
      <c r="A88" s="25" t="s">
        <v>76</v>
      </c>
      <c r="B88" s="27">
        <f>+B45+B46+B68+B82+B87</f>
        <v>437791606</v>
      </c>
      <c r="C88" s="27">
        <v>202690081.37999997</v>
      </c>
      <c r="D88" s="27">
        <f t="shared" si="17"/>
        <v>-235101524.62000003</v>
      </c>
      <c r="E88" s="28">
        <f>+D88/B88*100</f>
        <v>-53.701697656578652</v>
      </c>
    </row>
    <row r="89" spans="1:5" x14ac:dyDescent="0.3">
      <c r="A89" s="29" t="s">
        <v>9</v>
      </c>
      <c r="B89" s="3"/>
      <c r="C89" s="3"/>
      <c r="D89" s="3"/>
      <c r="E89" s="3"/>
    </row>
    <row r="90" spans="1:5" ht="15" customHeight="1" x14ac:dyDescent="0.3">
      <c r="A90" s="10" t="s">
        <v>77</v>
      </c>
      <c r="B90" s="11" t="s">
        <v>9</v>
      </c>
      <c r="C90" s="12" t="s">
        <v>9</v>
      </c>
      <c r="D90" s="11" t="s">
        <v>9</v>
      </c>
      <c r="E90" s="13" t="s">
        <v>9</v>
      </c>
    </row>
    <row r="91" spans="1:5" x14ac:dyDescent="0.3">
      <c r="A91" s="24" t="s">
        <v>78</v>
      </c>
      <c r="B91" s="18">
        <f>[10]SCF!C88</f>
        <v>14829000</v>
      </c>
      <c r="C91" s="18">
        <v>7773718.8100000005</v>
      </c>
      <c r="D91" s="18">
        <f t="shared" ref="D91:D98" si="19">+C91-B91</f>
        <v>-7055281.1899999995</v>
      </c>
      <c r="E91" s="19">
        <f>IFERROR(+D91/B91*100,0)</f>
        <v>-47.577592487693032</v>
      </c>
    </row>
    <row r="92" spans="1:5" ht="15" customHeight="1" x14ac:dyDescent="0.3">
      <c r="A92" s="24" t="s">
        <v>79</v>
      </c>
      <c r="B92" s="18">
        <f>[10]SCF!C89</f>
        <v>0</v>
      </c>
      <c r="C92" s="18">
        <v>0</v>
      </c>
      <c r="D92" s="18">
        <f t="shared" si="19"/>
        <v>0</v>
      </c>
      <c r="E92" s="19">
        <f t="shared" ref="E92:E97" si="20">IFERROR(+D92/B92*100,0)</f>
        <v>0</v>
      </c>
    </row>
    <row r="93" spans="1:5" ht="15" customHeight="1" x14ac:dyDescent="0.3">
      <c r="A93" s="24" t="s">
        <v>80</v>
      </c>
      <c r="B93" s="18">
        <f>[10]SCF!C90</f>
        <v>840000</v>
      </c>
      <c r="C93" s="18">
        <v>4513039.51</v>
      </c>
      <c r="D93" s="18">
        <f t="shared" si="19"/>
        <v>3673039.51</v>
      </c>
      <c r="E93" s="19">
        <f t="shared" si="20"/>
        <v>437.26660833333329</v>
      </c>
    </row>
    <row r="94" spans="1:5" ht="15" customHeight="1" x14ac:dyDescent="0.3">
      <c r="A94" s="24" t="s">
        <v>81</v>
      </c>
      <c r="B94" s="18">
        <f>[10]SCF!C91</f>
        <v>0</v>
      </c>
      <c r="C94" s="18">
        <v>0</v>
      </c>
      <c r="D94" s="18">
        <f t="shared" si="19"/>
        <v>0</v>
      </c>
      <c r="E94" s="19">
        <f t="shared" si="20"/>
        <v>0</v>
      </c>
    </row>
    <row r="95" spans="1:5" ht="15" customHeight="1" x14ac:dyDescent="0.3">
      <c r="A95" s="24" t="s">
        <v>82</v>
      </c>
      <c r="B95" s="18">
        <f>[10]SCF!C92</f>
        <v>0</v>
      </c>
      <c r="C95" s="18">
        <v>0</v>
      </c>
      <c r="D95" s="18">
        <f t="shared" si="19"/>
        <v>0</v>
      </c>
      <c r="E95" s="19">
        <f t="shared" si="20"/>
        <v>0</v>
      </c>
    </row>
    <row r="96" spans="1:5" ht="15" customHeight="1" x14ac:dyDescent="0.3">
      <c r="A96" s="24" t="s">
        <v>83</v>
      </c>
      <c r="B96" s="18">
        <f>[10]SCF!C93</f>
        <v>0</v>
      </c>
      <c r="C96" s="18">
        <v>0</v>
      </c>
      <c r="D96" s="18">
        <f t="shared" si="19"/>
        <v>0</v>
      </c>
      <c r="E96" s="19">
        <f t="shared" si="20"/>
        <v>0</v>
      </c>
    </row>
    <row r="97" spans="1:5" x14ac:dyDescent="0.3">
      <c r="A97" s="24" t="s">
        <v>84</v>
      </c>
      <c r="B97" s="18">
        <f>[10]SCF!C94</f>
        <v>0</v>
      </c>
      <c r="C97" s="18">
        <v>893687.1</v>
      </c>
      <c r="D97" s="18">
        <f t="shared" si="19"/>
        <v>893687.1</v>
      </c>
      <c r="E97" s="19">
        <f t="shared" si="20"/>
        <v>0</v>
      </c>
    </row>
    <row r="98" spans="1:5" ht="15" customHeight="1" x14ac:dyDescent="0.3">
      <c r="A98" s="30" t="s">
        <v>85</v>
      </c>
      <c r="B98" s="33">
        <f>SUM(B91:B97)</f>
        <v>15669000</v>
      </c>
      <c r="C98" s="31">
        <v>13180445.42</v>
      </c>
      <c r="D98" s="31">
        <f t="shared" si="19"/>
        <v>-2488554.58</v>
      </c>
      <c r="E98" s="32">
        <f t="shared" ref="E98" si="21">+D98/B98*100</f>
        <v>-15.882025528112834</v>
      </c>
    </row>
    <row r="99" spans="1:5" ht="15" customHeight="1" x14ac:dyDescent="0.3">
      <c r="A99" s="34" t="s">
        <v>86</v>
      </c>
      <c r="B99" s="35">
        <f>+B42-B88-B98</f>
        <v>-2300606</v>
      </c>
      <c r="C99" s="36">
        <v>2698544.3700000513</v>
      </c>
      <c r="D99" s="37" t="s">
        <v>9</v>
      </c>
      <c r="E99" s="38" t="s">
        <v>9</v>
      </c>
    </row>
    <row r="100" spans="1:5" ht="15" customHeight="1" x14ac:dyDescent="0.3">
      <c r="A100" s="39" t="s">
        <v>87</v>
      </c>
      <c r="B100" s="18">
        <f>[10]SCF!$C$97</f>
        <v>35046000</v>
      </c>
      <c r="C100" s="18">
        <v>33208694.109999999</v>
      </c>
      <c r="D100" s="40" t="s">
        <v>9</v>
      </c>
      <c r="E100" s="41" t="s">
        <v>9</v>
      </c>
    </row>
    <row r="101" spans="1:5" ht="15" customHeight="1" x14ac:dyDescent="0.3">
      <c r="A101" s="34" t="s">
        <v>88</v>
      </c>
      <c r="B101" s="35">
        <f>B99+B100</f>
        <v>32745394</v>
      </c>
      <c r="C101" s="36">
        <v>35907238.480000049</v>
      </c>
      <c r="D101" s="42" t="s">
        <v>9</v>
      </c>
      <c r="E101" s="43" t="s">
        <v>9</v>
      </c>
    </row>
  </sheetData>
  <mergeCells count="7">
    <mergeCell ref="A89:E89"/>
    <mergeCell ref="A2:A11"/>
    <mergeCell ref="B2:D2"/>
    <mergeCell ref="E4:E7"/>
    <mergeCell ref="B7:D8"/>
    <mergeCell ref="B9:C10"/>
    <mergeCell ref="A43:E43"/>
  </mergeCells>
  <pageMargins left="0.7" right="0.7" top="0" bottom="0.39237" header="0" footer="0"/>
  <pageSetup paperSize="5" orientation="landscape" horizontalDpi="300" verticalDpi="300" r:id="rId1"/>
  <headerFooter alignWithMargins="0">
    <oddFooter>&amp;L&amp;"Segoe UI,Bold"&amp;8 Last Refresh Date: Jan 31, 2020 &amp;R&amp;"Segoe UI,Bold"&amp;8 Page 1 of 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101"/>
  <sheetViews>
    <sheetView showGridLines="0" zoomScaleNormal="100" workbookViewId="0">
      <selection activeCell="H26" sqref="H26"/>
    </sheetView>
  </sheetViews>
  <sheetFormatPr defaultRowHeight="14.4" x14ac:dyDescent="0.3"/>
  <cols>
    <col min="1" max="1" width="33" style="1" customWidth="1"/>
    <col min="2" max="2" width="20.33203125" style="1" customWidth="1"/>
    <col min="3" max="3" width="23.5546875" style="1" customWidth="1"/>
    <col min="4" max="4" width="16.5546875" style="1" customWidth="1"/>
    <col min="5" max="5" width="17.44140625" style="1" customWidth="1"/>
    <col min="6" max="16384" width="8.88671875" style="1"/>
  </cols>
  <sheetData>
    <row r="1" spans="1:5" ht="16.8" customHeight="1" x14ac:dyDescent="0.3">
      <c r="B1" s="2" t="s">
        <v>0</v>
      </c>
    </row>
    <row r="2" spans="1:5" ht="12.9" customHeight="1" x14ac:dyDescent="0.3">
      <c r="A2" s="3"/>
      <c r="B2" s="4" t="s">
        <v>1</v>
      </c>
      <c r="C2" s="3"/>
      <c r="D2" s="3"/>
    </row>
    <row r="3" spans="1:5" ht="0.6" customHeight="1" x14ac:dyDescent="0.3">
      <c r="A3" s="3"/>
    </row>
    <row r="4" spans="1:5" ht="0.45" customHeight="1" x14ac:dyDescent="0.3">
      <c r="A4" s="3"/>
      <c r="E4" s="3"/>
    </row>
    <row r="5" spans="1:5" ht="4.8" customHeight="1" x14ac:dyDescent="0.3">
      <c r="A5" s="3"/>
      <c r="E5" s="3"/>
    </row>
    <row r="6" spans="1:5" ht="0.6" customHeight="1" x14ac:dyDescent="0.3">
      <c r="A6" s="3"/>
      <c r="E6" s="3"/>
    </row>
    <row r="7" spans="1:5" ht="2.4" customHeight="1" x14ac:dyDescent="0.3">
      <c r="A7" s="3"/>
      <c r="B7" s="5" t="s">
        <v>2</v>
      </c>
      <c r="C7" s="5"/>
      <c r="D7" s="5"/>
      <c r="E7" s="3"/>
    </row>
    <row r="8" spans="1:5" ht="16.8" customHeight="1" x14ac:dyDescent="0.3">
      <c r="A8" s="3"/>
      <c r="B8" s="5"/>
      <c r="C8" s="5"/>
      <c r="D8" s="5"/>
    </row>
    <row r="9" spans="1:5" ht="1.95" customHeight="1" x14ac:dyDescent="0.3">
      <c r="A9" s="3"/>
      <c r="B9" s="6" t="str">
        <f>+CONCATENATE("JUNE 2023,"&amp;" "&amp;B13)</f>
        <v>JUNE 2023, BOHECO I</v>
      </c>
      <c r="C9" s="6"/>
    </row>
    <row r="10" spans="1:5" ht="15.6" customHeight="1" x14ac:dyDescent="0.3">
      <c r="A10" s="3"/>
      <c r="B10" s="6"/>
      <c r="C10" s="6"/>
    </row>
    <row r="11" spans="1:5" ht="0.45" customHeight="1" x14ac:dyDescent="0.3">
      <c r="A11" s="3"/>
    </row>
    <row r="12" spans="1:5" ht="0" hidden="1" customHeight="1" x14ac:dyDescent="0.3"/>
    <row r="13" spans="1:5" ht="15.45" customHeight="1" x14ac:dyDescent="0.3">
      <c r="B13" s="7" t="str">
        <f>+[2]SCF!$C$2</f>
        <v>BOHECO I</v>
      </c>
    </row>
    <row r="14" spans="1:5" ht="28.2" customHeight="1" x14ac:dyDescent="0.3">
      <c r="A14" s="8" t="s">
        <v>3</v>
      </c>
      <c r="B14" s="9" t="s">
        <v>4</v>
      </c>
      <c r="C14" s="9" t="s">
        <v>5</v>
      </c>
      <c r="D14" s="9" t="s">
        <v>6</v>
      </c>
      <c r="E14" s="9" t="s">
        <v>7</v>
      </c>
    </row>
    <row r="15" spans="1:5" ht="15" customHeight="1" x14ac:dyDescent="0.3">
      <c r="A15" s="10" t="s">
        <v>8</v>
      </c>
      <c r="B15" s="11" t="s">
        <v>9</v>
      </c>
      <c r="C15" s="12" t="s">
        <v>9</v>
      </c>
      <c r="D15" s="11" t="s">
        <v>9</v>
      </c>
      <c r="E15" s="13" t="s">
        <v>9</v>
      </c>
    </row>
    <row r="16" spans="1:5" ht="15" customHeight="1" x14ac:dyDescent="0.3">
      <c r="A16" s="14" t="s">
        <v>10</v>
      </c>
      <c r="B16" s="15">
        <f>[2]SCF!C12</f>
        <v>4062680153.1599998</v>
      </c>
      <c r="C16" s="15">
        <v>1615353745.8999999</v>
      </c>
      <c r="D16" s="15">
        <f>+C16-B16</f>
        <v>-2447326407.2600002</v>
      </c>
      <c r="E16" s="16">
        <f t="shared" ref="E16:E42" si="0">+D16/B16*100</f>
        <v>-60.239209462660781</v>
      </c>
    </row>
    <row r="17" spans="1:5" ht="15" customHeight="1" x14ac:dyDescent="0.3">
      <c r="A17" s="17" t="s">
        <v>11</v>
      </c>
      <c r="B17" s="18">
        <f>[2]SCF!C13</f>
        <v>3364502093</v>
      </c>
      <c r="C17" s="18">
        <v>1415167127.9499998</v>
      </c>
      <c r="D17" s="18">
        <f t="shared" ref="D17:D42" si="1">+C17-B17</f>
        <v>-1949334965.0500002</v>
      </c>
      <c r="E17" s="19">
        <f t="shared" ref="E17:E18" si="2">IFERROR(+D17/B17*100,0)</f>
        <v>-57.938289564618806</v>
      </c>
    </row>
    <row r="18" spans="1:5" ht="15" customHeight="1" x14ac:dyDescent="0.3">
      <c r="A18" s="17" t="s">
        <v>12</v>
      </c>
      <c r="B18" s="18">
        <f>[2]SCF!C14</f>
        <v>211188376</v>
      </c>
      <c r="C18" s="18">
        <v>66384164.019999996</v>
      </c>
      <c r="D18" s="18">
        <f t="shared" si="1"/>
        <v>-144804211.98000002</v>
      </c>
      <c r="E18" s="19">
        <f t="shared" si="2"/>
        <v>-68.566374117105781</v>
      </c>
    </row>
    <row r="19" spans="1:5" ht="15" customHeight="1" x14ac:dyDescent="0.3">
      <c r="A19" s="20" t="s">
        <v>13</v>
      </c>
      <c r="B19" s="15">
        <f>[2]SCF!C15</f>
        <v>54722991.159999996</v>
      </c>
      <c r="C19" s="21">
        <v>28195746.970000003</v>
      </c>
      <c r="D19" s="21">
        <f t="shared" si="1"/>
        <v>-26527244.189999994</v>
      </c>
      <c r="E19" s="22">
        <f t="shared" si="0"/>
        <v>-48.475501115133113</v>
      </c>
    </row>
    <row r="20" spans="1:5" ht="15" customHeight="1" x14ac:dyDescent="0.3">
      <c r="A20" s="23" t="s">
        <v>14</v>
      </c>
      <c r="B20" s="18">
        <f>[2]SCF!C16</f>
        <v>42479788.009999998</v>
      </c>
      <c r="C20" s="18">
        <v>22765740.470000003</v>
      </c>
      <c r="D20" s="18">
        <f t="shared" si="1"/>
        <v>-19714047.539999995</v>
      </c>
      <c r="E20" s="19">
        <f t="shared" ref="E20:E28" si="3">IFERROR(+D20/B20*100,0)</f>
        <v>-46.408064784502194</v>
      </c>
    </row>
    <row r="21" spans="1:5" ht="15" customHeight="1" x14ac:dyDescent="0.3">
      <c r="A21" s="23" t="s">
        <v>15</v>
      </c>
      <c r="B21" s="18">
        <f>[2]SCF!C17</f>
        <v>467717.87</v>
      </c>
      <c r="C21" s="18">
        <v>207438.46000000002</v>
      </c>
      <c r="D21" s="18">
        <f t="shared" si="1"/>
        <v>-260279.40999999997</v>
      </c>
      <c r="E21" s="19">
        <f t="shared" si="3"/>
        <v>-55.648805977843011</v>
      </c>
    </row>
    <row r="22" spans="1:5" ht="15" customHeight="1" x14ac:dyDescent="0.3">
      <c r="A22" s="23" t="s">
        <v>16</v>
      </c>
      <c r="B22" s="18">
        <f>[2]SCF!C18</f>
        <v>0</v>
      </c>
      <c r="C22" s="18">
        <v>0</v>
      </c>
      <c r="D22" s="18">
        <f t="shared" si="1"/>
        <v>0</v>
      </c>
      <c r="E22" s="19">
        <f t="shared" si="3"/>
        <v>0</v>
      </c>
    </row>
    <row r="23" spans="1:5" ht="15" customHeight="1" x14ac:dyDescent="0.3">
      <c r="A23" s="23" t="s">
        <v>17</v>
      </c>
      <c r="B23" s="18">
        <f>[2]SCF!C19</f>
        <v>0</v>
      </c>
      <c r="C23" s="18">
        <v>0</v>
      </c>
      <c r="D23" s="18">
        <f t="shared" si="1"/>
        <v>0</v>
      </c>
      <c r="E23" s="19">
        <f t="shared" si="3"/>
        <v>0</v>
      </c>
    </row>
    <row r="24" spans="1:5" ht="15" customHeight="1" x14ac:dyDescent="0.3">
      <c r="A24" s="23" t="s">
        <v>18</v>
      </c>
      <c r="B24" s="18">
        <f>[2]SCF!C20</f>
        <v>11775485.279999999</v>
      </c>
      <c r="C24" s="18">
        <v>5222568.04</v>
      </c>
      <c r="D24" s="18">
        <f t="shared" si="1"/>
        <v>-6552917.2399999993</v>
      </c>
      <c r="E24" s="19">
        <f t="shared" si="3"/>
        <v>-55.648808386094807</v>
      </c>
    </row>
    <row r="25" spans="1:5" ht="15" customHeight="1" x14ac:dyDescent="0.3">
      <c r="A25" s="23" t="s">
        <v>19</v>
      </c>
      <c r="B25" s="18">
        <f>[2]SCF!C21</f>
        <v>0</v>
      </c>
      <c r="C25" s="18">
        <v>0</v>
      </c>
      <c r="D25" s="18">
        <f t="shared" si="1"/>
        <v>0</v>
      </c>
      <c r="E25" s="19">
        <f t="shared" si="3"/>
        <v>0</v>
      </c>
    </row>
    <row r="26" spans="1:5" ht="15" customHeight="1" x14ac:dyDescent="0.3">
      <c r="A26" s="17" t="s">
        <v>20</v>
      </c>
      <c r="B26" s="18">
        <f>[2]SCF!C22</f>
        <v>27045098</v>
      </c>
      <c r="C26" s="18">
        <v>0</v>
      </c>
      <c r="D26" s="18">
        <f t="shared" si="1"/>
        <v>-27045098</v>
      </c>
      <c r="E26" s="19">
        <f t="shared" si="3"/>
        <v>-100</v>
      </c>
    </row>
    <row r="27" spans="1:5" ht="15" customHeight="1" x14ac:dyDescent="0.3">
      <c r="A27" s="17" t="s">
        <v>21</v>
      </c>
      <c r="B27" s="18">
        <f>[2]SCF!C23</f>
        <v>405221595</v>
      </c>
      <c r="C27" s="18">
        <v>105606706.95999999</v>
      </c>
      <c r="D27" s="18">
        <f t="shared" si="1"/>
        <v>-299614888.04000002</v>
      </c>
      <c r="E27" s="19">
        <f t="shared" si="3"/>
        <v>-73.938529371811995</v>
      </c>
    </row>
    <row r="28" spans="1:5" ht="15" customHeight="1" x14ac:dyDescent="0.3">
      <c r="A28" s="17" t="s">
        <v>22</v>
      </c>
      <c r="B28" s="18">
        <f>[2]SCF!C24</f>
        <v>0</v>
      </c>
      <c r="C28" s="18">
        <v>0</v>
      </c>
      <c r="D28" s="18">
        <f t="shared" si="1"/>
        <v>0</v>
      </c>
      <c r="E28" s="19">
        <f t="shared" si="3"/>
        <v>0</v>
      </c>
    </row>
    <row r="29" spans="1:5" ht="15" customHeight="1" x14ac:dyDescent="0.3">
      <c r="A29" s="14" t="s">
        <v>23</v>
      </c>
      <c r="B29" s="15">
        <f>[2]SCF!C25</f>
        <v>70916548.200000003</v>
      </c>
      <c r="C29" s="15">
        <v>96331654.599999994</v>
      </c>
      <c r="D29" s="15">
        <f t="shared" si="1"/>
        <v>25415106.399999991</v>
      </c>
      <c r="E29" s="16">
        <f t="shared" si="0"/>
        <v>35.838047740738723</v>
      </c>
    </row>
    <row r="30" spans="1:5" ht="15" customHeight="1" x14ac:dyDescent="0.3">
      <c r="A30" s="17" t="s">
        <v>24</v>
      </c>
      <c r="B30" s="18">
        <f>[2]SCF!C26</f>
        <v>25057864</v>
      </c>
      <c r="C30" s="18">
        <v>18303649.550000001</v>
      </c>
      <c r="D30" s="18">
        <f t="shared" si="1"/>
        <v>-6754214.4499999993</v>
      </c>
      <c r="E30" s="19">
        <f t="shared" ref="E30:E32" si="4">IFERROR(+D30/B30*100,0)</f>
        <v>-26.954470061773815</v>
      </c>
    </row>
    <row r="31" spans="1:5" ht="15" customHeight="1" x14ac:dyDescent="0.3">
      <c r="A31" s="17" t="s">
        <v>25</v>
      </c>
      <c r="B31" s="18">
        <f>[2]SCF!C27</f>
        <v>1857292.8</v>
      </c>
      <c r="C31" s="18">
        <v>797733.49</v>
      </c>
      <c r="D31" s="18">
        <f t="shared" si="1"/>
        <v>-1059559.31</v>
      </c>
      <c r="E31" s="19">
        <f t="shared" si="4"/>
        <v>-57.048587600188839</v>
      </c>
    </row>
    <row r="32" spans="1:5" x14ac:dyDescent="0.3">
      <c r="A32" s="17" t="s">
        <v>26</v>
      </c>
      <c r="B32" s="18">
        <f>[2]SCF!C28</f>
        <v>44001391.399999999</v>
      </c>
      <c r="C32" s="18">
        <v>77230271.560000002</v>
      </c>
      <c r="D32" s="18">
        <f t="shared" si="1"/>
        <v>33228880.160000004</v>
      </c>
      <c r="E32" s="19">
        <f t="shared" si="4"/>
        <v>75.517794103211031</v>
      </c>
    </row>
    <row r="33" spans="1:5" x14ac:dyDescent="0.3">
      <c r="A33" s="14" t="s">
        <v>27</v>
      </c>
      <c r="B33" s="15">
        <f>[2]SCF!C29</f>
        <v>759656283.76999998</v>
      </c>
      <c r="C33" s="15">
        <v>0</v>
      </c>
      <c r="D33" s="15">
        <f t="shared" si="1"/>
        <v>-759656283.76999998</v>
      </c>
      <c r="E33" s="16">
        <f t="shared" si="0"/>
        <v>-100</v>
      </c>
    </row>
    <row r="34" spans="1:5" ht="15" customHeight="1" x14ac:dyDescent="0.3">
      <c r="A34" s="17" t="s">
        <v>28</v>
      </c>
      <c r="B34" s="18">
        <f>[2]SCF!C30</f>
        <v>84338226</v>
      </c>
      <c r="C34" s="18">
        <v>0</v>
      </c>
      <c r="D34" s="18">
        <f t="shared" si="1"/>
        <v>-84338226</v>
      </c>
      <c r="E34" s="19">
        <f t="shared" ref="E34:E41" si="5">IFERROR(+D34/B34*100,0)</f>
        <v>-100</v>
      </c>
    </row>
    <row r="35" spans="1:5" ht="15" customHeight="1" x14ac:dyDescent="0.3">
      <c r="A35" s="17" t="s">
        <v>29</v>
      </c>
      <c r="B35" s="18">
        <f>[2]SCF!C31</f>
        <v>675318057.76999998</v>
      </c>
      <c r="C35" s="18">
        <v>0</v>
      </c>
      <c r="D35" s="18">
        <f t="shared" si="1"/>
        <v>-675318057.76999998</v>
      </c>
      <c r="E35" s="19">
        <f t="shared" si="5"/>
        <v>-100</v>
      </c>
    </row>
    <row r="36" spans="1:5" ht="20.399999999999999" customHeight="1" x14ac:dyDescent="0.3">
      <c r="A36" s="17" t="s">
        <v>30</v>
      </c>
      <c r="B36" s="18">
        <f>[2]SCF!C32</f>
        <v>0</v>
      </c>
      <c r="C36" s="18">
        <v>0</v>
      </c>
      <c r="D36" s="18">
        <f t="shared" si="1"/>
        <v>0</v>
      </c>
      <c r="E36" s="19">
        <f t="shared" si="5"/>
        <v>0</v>
      </c>
    </row>
    <row r="37" spans="1:5" ht="15" customHeight="1" x14ac:dyDescent="0.3">
      <c r="A37" s="17" t="s">
        <v>31</v>
      </c>
      <c r="B37" s="18">
        <f>[2]SCF!C33</f>
        <v>0</v>
      </c>
      <c r="C37" s="18">
        <v>0</v>
      </c>
      <c r="D37" s="18">
        <f t="shared" si="1"/>
        <v>0</v>
      </c>
      <c r="E37" s="19">
        <f t="shared" si="5"/>
        <v>0</v>
      </c>
    </row>
    <row r="38" spans="1:5" x14ac:dyDescent="0.3">
      <c r="A38" s="24" t="s">
        <v>32</v>
      </c>
      <c r="B38" s="18">
        <f>[2]SCF!C34</f>
        <v>0</v>
      </c>
      <c r="C38" s="18">
        <v>0</v>
      </c>
      <c r="D38" s="18">
        <f t="shared" si="1"/>
        <v>0</v>
      </c>
      <c r="E38" s="19">
        <f t="shared" si="5"/>
        <v>0</v>
      </c>
    </row>
    <row r="39" spans="1:5" ht="15" customHeight="1" x14ac:dyDescent="0.3">
      <c r="A39" s="24" t="s">
        <v>33</v>
      </c>
      <c r="B39" s="18">
        <f>[2]SCF!C35</f>
        <v>0</v>
      </c>
      <c r="C39" s="18">
        <v>0</v>
      </c>
      <c r="D39" s="18">
        <f t="shared" si="1"/>
        <v>0</v>
      </c>
      <c r="E39" s="19">
        <f t="shared" si="5"/>
        <v>0</v>
      </c>
    </row>
    <row r="40" spans="1:5" ht="15" customHeight="1" x14ac:dyDescent="0.3">
      <c r="A40" s="24" t="s">
        <v>34</v>
      </c>
      <c r="B40" s="18">
        <f>[2]SCF!C36</f>
        <v>32242379</v>
      </c>
      <c r="C40" s="18">
        <v>0</v>
      </c>
      <c r="D40" s="18">
        <f t="shared" si="1"/>
        <v>-32242379</v>
      </c>
      <c r="E40" s="19">
        <f t="shared" si="5"/>
        <v>-100</v>
      </c>
    </row>
    <row r="41" spans="1:5" ht="15" customHeight="1" x14ac:dyDescent="0.3">
      <c r="A41" s="24" t="s">
        <v>35</v>
      </c>
      <c r="B41" s="18">
        <f>[2]SCF!C37</f>
        <v>33539533</v>
      </c>
      <c r="C41" s="18">
        <v>92002477.449999988</v>
      </c>
      <c r="D41" s="18">
        <f t="shared" si="1"/>
        <v>58462944.449999988</v>
      </c>
      <c r="E41" s="19">
        <f t="shared" si="5"/>
        <v>174.31055003061607</v>
      </c>
    </row>
    <row r="42" spans="1:5" ht="15" customHeight="1" x14ac:dyDescent="0.3">
      <c r="A42" s="25" t="s">
        <v>36</v>
      </c>
      <c r="B42" s="26">
        <f>[2]SCF!C38</f>
        <v>4959034897.1300001</v>
      </c>
      <c r="C42" s="27">
        <v>1803687877.9499998</v>
      </c>
      <c r="D42" s="27">
        <f t="shared" si="1"/>
        <v>-3155347019.1800003</v>
      </c>
      <c r="E42" s="28">
        <f t="shared" si="0"/>
        <v>-63.628247927961368</v>
      </c>
    </row>
    <row r="43" spans="1:5" ht="18" customHeight="1" x14ac:dyDescent="0.3">
      <c r="A43" s="29" t="s">
        <v>9</v>
      </c>
      <c r="B43" s="3"/>
      <c r="C43" s="3"/>
      <c r="D43" s="3"/>
      <c r="E43" s="3"/>
    </row>
    <row r="44" spans="1:5" ht="15" customHeight="1" x14ac:dyDescent="0.3">
      <c r="A44" s="10" t="s">
        <v>37</v>
      </c>
      <c r="B44" s="11" t="s">
        <v>9</v>
      </c>
      <c r="C44" s="12" t="s">
        <v>9</v>
      </c>
      <c r="D44" s="11" t="s">
        <v>9</v>
      </c>
      <c r="E44" s="13" t="s">
        <v>9</v>
      </c>
    </row>
    <row r="45" spans="1:5" ht="15" customHeight="1" x14ac:dyDescent="0.3">
      <c r="A45" s="24" t="s">
        <v>38</v>
      </c>
      <c r="B45" s="18">
        <f>[2]SCF!C41</f>
        <v>3033456001</v>
      </c>
      <c r="C45" s="18">
        <v>1251353714.97</v>
      </c>
      <c r="D45" s="18">
        <f>C45-B45</f>
        <v>-1782102286.03</v>
      </c>
      <c r="E45" s="19">
        <f>IFERROR(+D45/B45*100,0)</f>
        <v>-58.748249041440438</v>
      </c>
    </row>
    <row r="46" spans="1:5" ht="15" customHeight="1" x14ac:dyDescent="0.3">
      <c r="A46" s="14" t="s">
        <v>39</v>
      </c>
      <c r="B46" s="15">
        <f>[2]SCF!C42</f>
        <v>307166395</v>
      </c>
      <c r="C46" s="15">
        <v>126807712.30000001</v>
      </c>
      <c r="D46" s="15">
        <f t="shared" ref="D46:D61" si="6">+B46-C46</f>
        <v>180358682.69999999</v>
      </c>
      <c r="E46" s="16">
        <f t="shared" ref="E46" si="7">+D46/B46*100</f>
        <v>58.716931811502363</v>
      </c>
    </row>
    <row r="47" spans="1:5" ht="15" customHeight="1" x14ac:dyDescent="0.3">
      <c r="A47" s="17" t="s">
        <v>40</v>
      </c>
      <c r="B47" s="18">
        <f>[2]SCF!C43</f>
        <v>175923913</v>
      </c>
      <c r="C47" s="18">
        <v>83556348.020000011</v>
      </c>
      <c r="D47" s="18">
        <f t="shared" si="6"/>
        <v>92367564.979999989</v>
      </c>
      <c r="E47" s="19">
        <f t="shared" ref="E47:E61" si="8">IFERROR(+D47/B47*100,0)</f>
        <v>52.504269263269506</v>
      </c>
    </row>
    <row r="48" spans="1:5" ht="15" customHeight="1" x14ac:dyDescent="0.3">
      <c r="A48" s="17" t="s">
        <v>41</v>
      </c>
      <c r="B48" s="18">
        <f>[2]SCF!C44</f>
        <v>15975550</v>
      </c>
      <c r="C48" s="18">
        <v>7193558.6199999992</v>
      </c>
      <c r="D48" s="18">
        <f t="shared" si="6"/>
        <v>8781991.3800000008</v>
      </c>
      <c r="E48" s="19">
        <f t="shared" si="8"/>
        <v>54.971449371070172</v>
      </c>
    </row>
    <row r="49" spans="1:5" ht="15" customHeight="1" x14ac:dyDescent="0.3">
      <c r="A49" s="17" t="s">
        <v>42</v>
      </c>
      <c r="B49" s="18">
        <f>[2]SCF!C45</f>
        <v>33636527</v>
      </c>
      <c r="C49" s="18">
        <v>8781935.0600000005</v>
      </c>
      <c r="D49" s="18">
        <f t="shared" si="6"/>
        <v>24854591.939999998</v>
      </c>
      <c r="E49" s="19">
        <f t="shared" si="8"/>
        <v>73.891671218018431</v>
      </c>
    </row>
    <row r="50" spans="1:5" ht="15" customHeight="1" x14ac:dyDescent="0.3">
      <c r="A50" s="17" t="s">
        <v>43</v>
      </c>
      <c r="B50" s="18">
        <f>[2]SCF!C46</f>
        <v>4163052</v>
      </c>
      <c r="C50" s="18">
        <v>1070979.58</v>
      </c>
      <c r="D50" s="18">
        <f t="shared" si="6"/>
        <v>3092072.42</v>
      </c>
      <c r="E50" s="19">
        <f t="shared" si="8"/>
        <v>74.274172410049161</v>
      </c>
    </row>
    <row r="51" spans="1:5" ht="15" customHeight="1" x14ac:dyDescent="0.3">
      <c r="A51" s="17" t="s">
        <v>44</v>
      </c>
      <c r="B51" s="18">
        <f>[2]SCF!C47</f>
        <v>5913102</v>
      </c>
      <c r="C51" s="18">
        <v>3070564.87</v>
      </c>
      <c r="D51" s="18">
        <f t="shared" si="6"/>
        <v>2842537.13</v>
      </c>
      <c r="E51" s="19">
        <f t="shared" si="8"/>
        <v>48.071843340432821</v>
      </c>
    </row>
    <row r="52" spans="1:5" x14ac:dyDescent="0.3">
      <c r="A52" s="17" t="s">
        <v>45</v>
      </c>
      <c r="B52" s="18">
        <f>[2]SCF!C48</f>
        <v>3822995</v>
      </c>
      <c r="C52" s="18">
        <v>546919.88</v>
      </c>
      <c r="D52" s="18">
        <f t="shared" si="6"/>
        <v>3276075.12</v>
      </c>
      <c r="E52" s="19">
        <f t="shared" si="8"/>
        <v>85.693942053285454</v>
      </c>
    </row>
    <row r="53" spans="1:5" ht="15" customHeight="1" x14ac:dyDescent="0.3">
      <c r="A53" s="17" t="s">
        <v>46</v>
      </c>
      <c r="B53" s="18">
        <f>[2]SCF!C49</f>
        <v>12665501</v>
      </c>
      <c r="C53" s="18">
        <v>4239121.6000000006</v>
      </c>
      <c r="D53" s="18">
        <f t="shared" si="6"/>
        <v>8426379.3999999985</v>
      </c>
      <c r="E53" s="19">
        <f t="shared" si="8"/>
        <v>66.530170421209547</v>
      </c>
    </row>
    <row r="54" spans="1:5" ht="15" customHeight="1" x14ac:dyDescent="0.3">
      <c r="A54" s="17" t="s">
        <v>47</v>
      </c>
      <c r="B54" s="18">
        <f>[2]SCF!C50</f>
        <v>12842487</v>
      </c>
      <c r="C54" s="18">
        <v>6666236.9900000002</v>
      </c>
      <c r="D54" s="18">
        <f t="shared" si="6"/>
        <v>6176250.0099999998</v>
      </c>
      <c r="E54" s="19">
        <f t="shared" si="8"/>
        <v>48.092320513931611</v>
      </c>
    </row>
    <row r="55" spans="1:5" ht="15" customHeight="1" x14ac:dyDescent="0.3">
      <c r="A55" s="17" t="s">
        <v>48</v>
      </c>
      <c r="B55" s="18">
        <f>[2]SCF!C51</f>
        <v>3180000</v>
      </c>
      <c r="C55" s="18">
        <v>1554000</v>
      </c>
      <c r="D55" s="18">
        <f t="shared" si="6"/>
        <v>1626000</v>
      </c>
      <c r="E55" s="19">
        <f t="shared" si="8"/>
        <v>51.132075471698116</v>
      </c>
    </row>
    <row r="56" spans="1:5" ht="15" customHeight="1" x14ac:dyDescent="0.3">
      <c r="A56" s="17" t="s">
        <v>49</v>
      </c>
      <c r="B56" s="18">
        <f>[2]SCF!C52</f>
        <v>3388800</v>
      </c>
      <c r="C56" s="18">
        <v>1561883.9100000001</v>
      </c>
      <c r="D56" s="18">
        <f t="shared" si="6"/>
        <v>1826916.0899999999</v>
      </c>
      <c r="E56" s="19">
        <f t="shared" si="8"/>
        <v>53.91041342067988</v>
      </c>
    </row>
    <row r="57" spans="1:5" ht="15" customHeight="1" x14ac:dyDescent="0.3">
      <c r="A57" s="17" t="s">
        <v>50</v>
      </c>
      <c r="B57" s="18">
        <f>[2]SCF!C53</f>
        <v>12535770</v>
      </c>
      <c r="C57" s="18">
        <v>4693654.5100000007</v>
      </c>
      <c r="D57" s="18">
        <f t="shared" si="6"/>
        <v>7842115.4899999993</v>
      </c>
      <c r="E57" s="19">
        <f t="shared" si="8"/>
        <v>62.557908209866639</v>
      </c>
    </row>
    <row r="58" spans="1:5" ht="15" customHeight="1" x14ac:dyDescent="0.3">
      <c r="A58" s="17" t="s">
        <v>51</v>
      </c>
      <c r="B58" s="18">
        <f>[2]SCF!C54</f>
        <v>2328400</v>
      </c>
      <c r="C58" s="18">
        <v>259154.37</v>
      </c>
      <c r="D58" s="18">
        <f t="shared" si="6"/>
        <v>2069245.63</v>
      </c>
      <c r="E58" s="19">
        <f t="shared" si="8"/>
        <v>88.869851829582529</v>
      </c>
    </row>
    <row r="59" spans="1:5" ht="15" customHeight="1" x14ac:dyDescent="0.3">
      <c r="A59" s="17" t="s">
        <v>52</v>
      </c>
      <c r="B59" s="18">
        <f>[2]SCF!C55</f>
        <v>15223303</v>
      </c>
      <c r="C59" s="18">
        <v>2254123.79</v>
      </c>
      <c r="D59" s="18">
        <f t="shared" si="6"/>
        <v>12969179.210000001</v>
      </c>
      <c r="E59" s="19">
        <f t="shared" si="8"/>
        <v>85.192938812293235</v>
      </c>
    </row>
    <row r="60" spans="1:5" ht="15" customHeight="1" x14ac:dyDescent="0.3">
      <c r="A60" s="17" t="s">
        <v>53</v>
      </c>
      <c r="B60" s="18">
        <f>[2]SCF!C56</f>
        <v>2859745</v>
      </c>
      <c r="C60" s="18">
        <v>1279630.96</v>
      </c>
      <c r="D60" s="18">
        <f t="shared" si="6"/>
        <v>1580114.04</v>
      </c>
      <c r="E60" s="19">
        <f t="shared" si="8"/>
        <v>55.253669120848194</v>
      </c>
    </row>
    <row r="61" spans="1:5" ht="15" customHeight="1" x14ac:dyDescent="0.3">
      <c r="A61" s="17" t="s">
        <v>54</v>
      </c>
      <c r="B61" s="18">
        <f>[2]SCF!C57</f>
        <v>2707250</v>
      </c>
      <c r="C61" s="18">
        <v>79600.14</v>
      </c>
      <c r="D61" s="18">
        <f t="shared" si="6"/>
        <v>2627649.86</v>
      </c>
      <c r="E61" s="19">
        <f t="shared" si="8"/>
        <v>97.059741804414074</v>
      </c>
    </row>
    <row r="62" spans="1:5" ht="15" customHeight="1" x14ac:dyDescent="0.3">
      <c r="A62" s="10" t="s">
        <v>55</v>
      </c>
      <c r="B62" s="11" t="s">
        <v>9</v>
      </c>
      <c r="C62" s="18"/>
      <c r="D62" s="11" t="s">
        <v>9</v>
      </c>
      <c r="E62" s="13" t="s">
        <v>9</v>
      </c>
    </row>
    <row r="63" spans="1:5" x14ac:dyDescent="0.3">
      <c r="A63" s="24" t="s">
        <v>56</v>
      </c>
      <c r="B63" s="18">
        <f>[2]SCF!C60</f>
        <v>26029296</v>
      </c>
      <c r="C63" s="18">
        <v>0</v>
      </c>
      <c r="D63" s="18">
        <f t="shared" ref="D63:D67" si="9">C63-B63</f>
        <v>-26029296</v>
      </c>
      <c r="E63" s="19">
        <f t="shared" ref="E63:E67" si="10">IFERROR(+D63/B63*100,0)</f>
        <v>-100</v>
      </c>
    </row>
    <row r="64" spans="1:5" x14ac:dyDescent="0.3">
      <c r="A64" s="24" t="s">
        <v>57</v>
      </c>
      <c r="B64" s="18">
        <f>[2]SCF!C61</f>
        <v>193412101</v>
      </c>
      <c r="C64" s="18">
        <v>23594855.300000001</v>
      </c>
      <c r="D64" s="18">
        <f t="shared" si="9"/>
        <v>-169817245.69999999</v>
      </c>
      <c r="E64" s="19">
        <f t="shared" si="10"/>
        <v>-87.800734712043678</v>
      </c>
    </row>
    <row r="65" spans="1:5" ht="15" customHeight="1" x14ac:dyDescent="0.3">
      <c r="A65" s="24" t="s">
        <v>58</v>
      </c>
      <c r="B65" s="18">
        <f>[2]SCF!C62</f>
        <v>0</v>
      </c>
      <c r="C65" s="18">
        <v>0</v>
      </c>
      <c r="D65" s="18">
        <f t="shared" si="9"/>
        <v>0</v>
      </c>
      <c r="E65" s="19">
        <f t="shared" si="10"/>
        <v>0</v>
      </c>
    </row>
    <row r="66" spans="1:5" ht="15" customHeight="1" x14ac:dyDescent="0.3">
      <c r="A66" s="24" t="s">
        <v>59</v>
      </c>
      <c r="B66" s="18">
        <f>[2]SCF!C63</f>
        <v>0</v>
      </c>
      <c r="C66" s="18">
        <v>0</v>
      </c>
      <c r="D66" s="18">
        <f t="shared" si="9"/>
        <v>0</v>
      </c>
      <c r="E66" s="19">
        <f t="shared" si="10"/>
        <v>0</v>
      </c>
    </row>
    <row r="67" spans="1:5" ht="15" customHeight="1" x14ac:dyDescent="0.3">
      <c r="A67" s="24" t="s">
        <v>60</v>
      </c>
      <c r="B67" s="18">
        <f>[2]SCF!C64</f>
        <v>0</v>
      </c>
      <c r="C67" s="18">
        <v>0</v>
      </c>
      <c r="D67" s="18">
        <f t="shared" si="9"/>
        <v>0</v>
      </c>
      <c r="E67" s="19">
        <f t="shared" si="10"/>
        <v>0</v>
      </c>
    </row>
    <row r="68" spans="1:5" ht="15" customHeight="1" x14ac:dyDescent="0.3">
      <c r="A68" s="30" t="s">
        <v>61</v>
      </c>
      <c r="B68" s="15">
        <f>+B63+B64+B65+B66+B67</f>
        <v>219441397</v>
      </c>
      <c r="C68" s="31">
        <v>23594855.300000001</v>
      </c>
      <c r="D68" s="31">
        <f t="shared" ref="D68" si="11">+C68-B68</f>
        <v>-195846541.69999999</v>
      </c>
      <c r="E68" s="32">
        <f t="shared" ref="E68" si="12">+D68/B68*100</f>
        <v>-89.247764723262307</v>
      </c>
    </row>
    <row r="69" spans="1:5" ht="15" customHeight="1" x14ac:dyDescent="0.3">
      <c r="A69" s="10" t="s">
        <v>62</v>
      </c>
      <c r="B69" s="11" t="s">
        <v>9</v>
      </c>
      <c r="C69" s="12" t="s">
        <v>9</v>
      </c>
      <c r="D69" s="11" t="s">
        <v>9</v>
      </c>
      <c r="E69" s="13" t="s">
        <v>9</v>
      </c>
    </row>
    <row r="70" spans="1:5" ht="15" customHeight="1" x14ac:dyDescent="0.3">
      <c r="A70" s="14" t="s">
        <v>63</v>
      </c>
      <c r="B70" s="15">
        <f>[2]SCF!C67</f>
        <v>55275748.649999999</v>
      </c>
      <c r="C70" s="15">
        <v>28195746.970000003</v>
      </c>
      <c r="D70" s="15">
        <f t="shared" ref="D70:D82" si="13">+C70-B70</f>
        <v>-27080001.679999996</v>
      </c>
      <c r="E70" s="16">
        <f t="shared" ref="E70:E82" si="14">+D70/B70*100</f>
        <v>-48.990746107244263</v>
      </c>
    </row>
    <row r="71" spans="1:5" ht="15" customHeight="1" x14ac:dyDescent="0.3">
      <c r="A71" s="17" t="s">
        <v>14</v>
      </c>
      <c r="B71" s="18">
        <f>[2]SCF!C68</f>
        <v>42908876.780000001</v>
      </c>
      <c r="C71" s="18">
        <v>22765740.470000003</v>
      </c>
      <c r="D71" s="18">
        <f t="shared" si="13"/>
        <v>-20143136.309999999</v>
      </c>
      <c r="E71" s="19">
        <f t="shared" ref="E71:E81" si="15">IFERROR(+D71/B71*100,0)</f>
        <v>-46.943984139404918</v>
      </c>
    </row>
    <row r="72" spans="1:5" ht="15" customHeight="1" x14ac:dyDescent="0.3">
      <c r="A72" s="17" t="s">
        <v>15</v>
      </c>
      <c r="B72" s="18">
        <f>[2]SCF!C69</f>
        <v>472442.3</v>
      </c>
      <c r="C72" s="18">
        <v>207438.46000000002</v>
      </c>
      <c r="D72" s="18">
        <f t="shared" si="13"/>
        <v>-265003.83999999997</v>
      </c>
      <c r="E72" s="19">
        <f t="shared" si="15"/>
        <v>-56.092318575199549</v>
      </c>
    </row>
    <row r="73" spans="1:5" ht="15" customHeight="1" x14ac:dyDescent="0.3">
      <c r="A73" s="17" t="s">
        <v>16</v>
      </c>
      <c r="B73" s="18">
        <f>[2]SCF!C70</f>
        <v>0</v>
      </c>
      <c r="C73" s="18">
        <v>0</v>
      </c>
      <c r="D73" s="18">
        <f t="shared" si="13"/>
        <v>0</v>
      </c>
      <c r="E73" s="19">
        <f t="shared" si="15"/>
        <v>0</v>
      </c>
    </row>
    <row r="74" spans="1:5" ht="15" customHeight="1" x14ac:dyDescent="0.3">
      <c r="A74" s="17" t="s">
        <v>64</v>
      </c>
      <c r="B74" s="18">
        <f>[2]SCF!C71</f>
        <v>0</v>
      </c>
      <c r="C74" s="18">
        <v>0</v>
      </c>
      <c r="D74" s="18">
        <f t="shared" si="13"/>
        <v>0</v>
      </c>
      <c r="E74" s="19">
        <f t="shared" si="15"/>
        <v>0</v>
      </c>
    </row>
    <row r="75" spans="1:5" ht="15" customHeight="1" x14ac:dyDescent="0.3">
      <c r="A75" s="17" t="s">
        <v>18</v>
      </c>
      <c r="B75" s="18">
        <f>[2]SCF!C72</f>
        <v>11894429.57</v>
      </c>
      <c r="C75" s="18">
        <v>5222568.04</v>
      </c>
      <c r="D75" s="18">
        <f t="shared" si="13"/>
        <v>-6671861.5300000003</v>
      </c>
      <c r="E75" s="19">
        <f t="shared" si="15"/>
        <v>-56.092320280980069</v>
      </c>
    </row>
    <row r="76" spans="1:5" ht="15" customHeight="1" x14ac:dyDescent="0.3">
      <c r="A76" s="17" t="s">
        <v>19</v>
      </c>
      <c r="B76" s="18">
        <f>[2]SCF!C73</f>
        <v>0</v>
      </c>
      <c r="C76" s="18">
        <v>0</v>
      </c>
      <c r="D76" s="18">
        <f t="shared" si="13"/>
        <v>0</v>
      </c>
      <c r="E76" s="19">
        <f t="shared" si="15"/>
        <v>0</v>
      </c>
    </row>
    <row r="77" spans="1:5" x14ac:dyDescent="0.3">
      <c r="A77" s="24" t="s">
        <v>65</v>
      </c>
      <c r="B77" s="18">
        <f>[2]SCF!C74</f>
        <v>27318281</v>
      </c>
      <c r="C77" s="18">
        <v>0</v>
      </c>
      <c r="D77" s="18">
        <f t="shared" ref="D77:D81" si="16">C77-B77</f>
        <v>-27318281</v>
      </c>
      <c r="E77" s="19">
        <f t="shared" si="15"/>
        <v>-100</v>
      </c>
    </row>
    <row r="78" spans="1:5" x14ac:dyDescent="0.3">
      <c r="A78" s="24" t="s">
        <v>66</v>
      </c>
      <c r="B78" s="18">
        <f>[2]SCF!C75</f>
        <v>405221594.99000001</v>
      </c>
      <c r="C78" s="18">
        <v>92970953.219999999</v>
      </c>
      <c r="D78" s="18">
        <f t="shared" si="16"/>
        <v>-312250641.76999998</v>
      </c>
      <c r="E78" s="19">
        <f t="shared" si="15"/>
        <v>-77.056762430863458</v>
      </c>
    </row>
    <row r="79" spans="1:5" ht="15" customHeight="1" x14ac:dyDescent="0.3">
      <c r="A79" s="24" t="s">
        <v>67</v>
      </c>
      <c r="B79" s="18">
        <f>[2]SCF!C76</f>
        <v>15936566.640000001</v>
      </c>
      <c r="C79" s="18">
        <v>5177733.8499999996</v>
      </c>
      <c r="D79" s="18">
        <f t="shared" si="16"/>
        <v>-10758832.790000001</v>
      </c>
      <c r="E79" s="19">
        <f t="shared" si="15"/>
        <v>-67.510355480181389</v>
      </c>
    </row>
    <row r="80" spans="1:5" x14ac:dyDescent="0.3">
      <c r="A80" s="24" t="s">
        <v>68</v>
      </c>
      <c r="B80" s="18">
        <f>[2]SCF!C77</f>
        <v>0</v>
      </c>
      <c r="C80" s="18">
        <v>0</v>
      </c>
      <c r="D80" s="18">
        <f t="shared" si="16"/>
        <v>0</v>
      </c>
      <c r="E80" s="19">
        <f t="shared" si="15"/>
        <v>0</v>
      </c>
    </row>
    <row r="81" spans="1:5" x14ac:dyDescent="0.3">
      <c r="A81" s="24" t="s">
        <v>69</v>
      </c>
      <c r="B81" s="18">
        <f>[2]SCF!C78</f>
        <v>18349482.170000002</v>
      </c>
      <c r="C81" s="18">
        <v>68458830.319999993</v>
      </c>
      <c r="D81" s="18">
        <f t="shared" si="16"/>
        <v>50109348.149999991</v>
      </c>
      <c r="E81" s="19">
        <f t="shared" si="15"/>
        <v>273.08317306046348</v>
      </c>
    </row>
    <row r="82" spans="1:5" ht="15" customHeight="1" x14ac:dyDescent="0.3">
      <c r="A82" s="30" t="s">
        <v>70</v>
      </c>
      <c r="B82" s="15">
        <f>+B70+B77+B78+B79+B80+B81</f>
        <v>522101673.44999999</v>
      </c>
      <c r="C82" s="31">
        <v>194803264.35999998</v>
      </c>
      <c r="D82" s="31">
        <f t="shared" si="13"/>
        <v>-327298409.09000003</v>
      </c>
      <c r="E82" s="32">
        <f t="shared" si="14"/>
        <v>-62.688634366414142</v>
      </c>
    </row>
    <row r="83" spans="1:5" ht="15" customHeight="1" x14ac:dyDescent="0.3">
      <c r="A83" s="10" t="s">
        <v>71</v>
      </c>
      <c r="B83" s="11" t="s">
        <v>9</v>
      </c>
      <c r="C83" s="12" t="s">
        <v>9</v>
      </c>
      <c r="D83" s="11" t="s">
        <v>9</v>
      </c>
      <c r="E83" s="13" t="s">
        <v>9</v>
      </c>
    </row>
    <row r="84" spans="1:5" ht="15" customHeight="1" x14ac:dyDescent="0.3">
      <c r="A84" s="24" t="s">
        <v>72</v>
      </c>
      <c r="B84" s="18">
        <f>[2]SCF!C81</f>
        <v>0</v>
      </c>
      <c r="C84" s="18">
        <v>0</v>
      </c>
      <c r="D84" s="18">
        <f t="shared" ref="D84:D88" si="17">+C84-B84</f>
        <v>0</v>
      </c>
      <c r="E84" s="19">
        <f t="shared" ref="E84:E86" si="18">IFERROR(+D84/B84*100,0)</f>
        <v>0</v>
      </c>
    </row>
    <row r="85" spans="1:5" ht="15" customHeight="1" x14ac:dyDescent="0.3">
      <c r="A85" s="24" t="s">
        <v>73</v>
      </c>
      <c r="B85" s="18">
        <f>[2]SCF!C82</f>
        <v>757819044.24000001</v>
      </c>
      <c r="C85" s="18">
        <v>70944081.870000005</v>
      </c>
      <c r="D85" s="18">
        <f t="shared" si="17"/>
        <v>-686874962.37</v>
      </c>
      <c r="E85" s="19">
        <f t="shared" si="18"/>
        <v>-90.638387566368394</v>
      </c>
    </row>
    <row r="86" spans="1:5" ht="15" customHeight="1" x14ac:dyDescent="0.3">
      <c r="A86" s="24" t="s">
        <v>74</v>
      </c>
      <c r="B86" s="18">
        <f>[2]SCF!C83</f>
        <v>79791856</v>
      </c>
      <c r="C86" s="18">
        <v>2525961.4699999997</v>
      </c>
      <c r="D86" s="18">
        <f t="shared" si="17"/>
        <v>-77265894.530000001</v>
      </c>
      <c r="E86" s="19">
        <f t="shared" si="18"/>
        <v>-96.834311674615009</v>
      </c>
    </row>
    <row r="87" spans="1:5" ht="15" customHeight="1" x14ac:dyDescent="0.3">
      <c r="A87" s="30" t="s">
        <v>75</v>
      </c>
      <c r="B87" s="33">
        <f>+B84+B85+B86</f>
        <v>837610900.24000001</v>
      </c>
      <c r="C87" s="31">
        <v>73470043.340000004</v>
      </c>
      <c r="D87" s="31">
        <f t="shared" si="17"/>
        <v>-764140856.89999998</v>
      </c>
      <c r="E87" s="32">
        <f>+D87/B87*100</f>
        <v>-91.228619002098867</v>
      </c>
    </row>
    <row r="88" spans="1:5" ht="18" customHeight="1" x14ac:dyDescent="0.3">
      <c r="A88" s="25" t="s">
        <v>76</v>
      </c>
      <c r="B88" s="27">
        <f>+B45+B46+B68+B82+B87</f>
        <v>4919776366.6899996</v>
      </c>
      <c r="C88" s="27">
        <v>1670029590.2699997</v>
      </c>
      <c r="D88" s="27">
        <f t="shared" si="17"/>
        <v>-3249746776.4200001</v>
      </c>
      <c r="E88" s="28">
        <f>+D88/B88*100</f>
        <v>-66.054766196749156</v>
      </c>
    </row>
    <row r="89" spans="1:5" x14ac:dyDescent="0.3">
      <c r="A89" s="29" t="s">
        <v>9</v>
      </c>
      <c r="B89" s="3"/>
      <c r="C89" s="3"/>
      <c r="D89" s="3"/>
      <c r="E89" s="3"/>
    </row>
    <row r="90" spans="1:5" ht="15" customHeight="1" x14ac:dyDescent="0.3">
      <c r="A90" s="10" t="s">
        <v>77</v>
      </c>
      <c r="B90" s="11" t="s">
        <v>9</v>
      </c>
      <c r="C90" s="12" t="s">
        <v>9</v>
      </c>
      <c r="D90" s="11" t="s">
        <v>9</v>
      </c>
      <c r="E90" s="13" t="s">
        <v>9</v>
      </c>
    </row>
    <row r="91" spans="1:5" x14ac:dyDescent="0.3">
      <c r="A91" s="24" t="s">
        <v>78</v>
      </c>
      <c r="B91" s="18">
        <f>[2]SCF!C88</f>
        <v>0</v>
      </c>
      <c r="C91" s="18">
        <v>66384164.019999996</v>
      </c>
      <c r="D91" s="18">
        <f t="shared" ref="D91:D98" si="19">+C91-B91</f>
        <v>66384164.019999996</v>
      </c>
      <c r="E91" s="19">
        <f>IFERROR(+D91/B91*100,0)</f>
        <v>0</v>
      </c>
    </row>
    <row r="92" spans="1:5" ht="15" customHeight="1" x14ac:dyDescent="0.3">
      <c r="A92" s="24" t="s">
        <v>79</v>
      </c>
      <c r="B92" s="18">
        <f>[2]SCF!C89</f>
        <v>0</v>
      </c>
      <c r="C92" s="18">
        <v>0</v>
      </c>
      <c r="D92" s="18">
        <f t="shared" si="19"/>
        <v>0</v>
      </c>
      <c r="E92" s="19">
        <f t="shared" ref="E92:E97" si="20">IFERROR(+D92/B92*100,0)</f>
        <v>0</v>
      </c>
    </row>
    <row r="93" spans="1:5" ht="15" customHeight="1" x14ac:dyDescent="0.3">
      <c r="A93" s="24" t="s">
        <v>80</v>
      </c>
      <c r="B93" s="18">
        <f>[2]SCF!C90</f>
        <v>34049025</v>
      </c>
      <c r="C93" s="18">
        <v>17024512.5</v>
      </c>
      <c r="D93" s="18">
        <f t="shared" si="19"/>
        <v>-17024512.5</v>
      </c>
      <c r="E93" s="19">
        <f t="shared" si="20"/>
        <v>-50</v>
      </c>
    </row>
    <row r="94" spans="1:5" ht="15" customHeight="1" x14ac:dyDescent="0.3">
      <c r="A94" s="24" t="s">
        <v>81</v>
      </c>
      <c r="B94" s="18">
        <f>[2]SCF!C91</f>
        <v>0</v>
      </c>
      <c r="C94" s="18">
        <v>0</v>
      </c>
      <c r="D94" s="18">
        <f t="shared" si="19"/>
        <v>0</v>
      </c>
      <c r="E94" s="19">
        <f t="shared" si="20"/>
        <v>0</v>
      </c>
    </row>
    <row r="95" spans="1:5" ht="15" customHeight="1" x14ac:dyDescent="0.3">
      <c r="A95" s="24" t="s">
        <v>82</v>
      </c>
      <c r="B95" s="18">
        <f>[2]SCF!C92</f>
        <v>0</v>
      </c>
      <c r="C95" s="18">
        <v>0</v>
      </c>
      <c r="D95" s="18">
        <f t="shared" si="19"/>
        <v>0</v>
      </c>
      <c r="E95" s="19">
        <f t="shared" si="20"/>
        <v>0</v>
      </c>
    </row>
    <row r="96" spans="1:5" ht="15" customHeight="1" x14ac:dyDescent="0.3">
      <c r="A96" s="24" t="s">
        <v>83</v>
      </c>
      <c r="B96" s="18">
        <f>[2]SCF!C93</f>
        <v>0</v>
      </c>
      <c r="C96" s="18">
        <v>0</v>
      </c>
      <c r="D96" s="18">
        <f t="shared" si="19"/>
        <v>0</v>
      </c>
      <c r="E96" s="19">
        <f t="shared" si="20"/>
        <v>0</v>
      </c>
    </row>
    <row r="97" spans="1:5" x14ac:dyDescent="0.3">
      <c r="A97" s="24" t="s">
        <v>84</v>
      </c>
      <c r="B97" s="18">
        <f>[2]SCF!C94</f>
        <v>3000000</v>
      </c>
      <c r="C97" s="18">
        <v>0</v>
      </c>
      <c r="D97" s="18">
        <f t="shared" si="19"/>
        <v>-3000000</v>
      </c>
      <c r="E97" s="19">
        <f t="shared" si="20"/>
        <v>-100</v>
      </c>
    </row>
    <row r="98" spans="1:5" ht="15" customHeight="1" x14ac:dyDescent="0.3">
      <c r="A98" s="30" t="s">
        <v>85</v>
      </c>
      <c r="B98" s="33">
        <f>SUM(B91:B97)</f>
        <v>37049025</v>
      </c>
      <c r="C98" s="31">
        <v>83408676.519999996</v>
      </c>
      <c r="D98" s="31">
        <f t="shared" si="19"/>
        <v>46359651.519999996</v>
      </c>
      <c r="E98" s="32">
        <f t="shared" ref="E98" si="21">+D98/B98*100</f>
        <v>125.13055747081063</v>
      </c>
    </row>
    <row r="99" spans="1:5" ht="15" customHeight="1" x14ac:dyDescent="0.3">
      <c r="A99" s="34" t="s">
        <v>86</v>
      </c>
      <c r="B99" s="35">
        <f>+B42-B88-B98</f>
        <v>2209505.4400005341</v>
      </c>
      <c r="C99" s="36">
        <v>50249611.160000071</v>
      </c>
      <c r="D99" s="37" t="s">
        <v>9</v>
      </c>
      <c r="E99" s="38" t="s">
        <v>9</v>
      </c>
    </row>
    <row r="100" spans="1:5" ht="15" customHeight="1" x14ac:dyDescent="0.3">
      <c r="A100" s="39" t="s">
        <v>87</v>
      </c>
      <c r="B100" s="18">
        <f>[2]SCF!$C$97</f>
        <v>458007470</v>
      </c>
      <c r="C100" s="18">
        <v>419360249.58999997</v>
      </c>
      <c r="D100" s="40" t="s">
        <v>9</v>
      </c>
      <c r="E100" s="41" t="s">
        <v>9</v>
      </c>
    </row>
    <row r="101" spans="1:5" ht="15" customHeight="1" x14ac:dyDescent="0.3">
      <c r="A101" s="34" t="s">
        <v>88</v>
      </c>
      <c r="B101" s="35">
        <f>B99+B100</f>
        <v>460216975.44000053</v>
      </c>
      <c r="C101" s="36">
        <v>469609860.75000006</v>
      </c>
      <c r="D101" s="42" t="s">
        <v>9</v>
      </c>
      <c r="E101" s="43" t="s">
        <v>9</v>
      </c>
    </row>
  </sheetData>
  <mergeCells count="7">
    <mergeCell ref="A89:E89"/>
    <mergeCell ref="A2:A11"/>
    <mergeCell ref="B2:D2"/>
    <mergeCell ref="E4:E7"/>
    <mergeCell ref="B7:D8"/>
    <mergeCell ref="B9:C10"/>
    <mergeCell ref="A43:E43"/>
  </mergeCells>
  <pageMargins left="0.7" right="0.7" top="0" bottom="0.39237" header="0" footer="0"/>
  <pageSetup paperSize="5" orientation="landscape" horizontalDpi="300" verticalDpi="300" r:id="rId1"/>
  <headerFooter alignWithMargins="0">
    <oddFooter>&amp;L&amp;"Segoe UI,Bold"&amp;8 Last Refresh Date: Jan 31, 2020 &amp;R&amp;"Segoe UI,Bold"&amp;8 Page 1 of 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101"/>
  <sheetViews>
    <sheetView showGridLines="0" zoomScaleNormal="100" workbookViewId="0">
      <selection activeCell="C19" sqref="C19"/>
    </sheetView>
  </sheetViews>
  <sheetFormatPr defaultRowHeight="14.4" x14ac:dyDescent="0.3"/>
  <cols>
    <col min="1" max="1" width="33" style="1" customWidth="1"/>
    <col min="2" max="2" width="20.33203125" style="1" customWidth="1"/>
    <col min="3" max="3" width="23.5546875" style="1" customWidth="1"/>
    <col min="4" max="4" width="16.5546875" style="1" customWidth="1"/>
    <col min="5" max="5" width="17.44140625" style="1" customWidth="1"/>
    <col min="6" max="16384" width="8.88671875" style="1"/>
  </cols>
  <sheetData>
    <row r="1" spans="1:5" ht="16.8" customHeight="1" x14ac:dyDescent="0.3">
      <c r="B1" s="2" t="s">
        <v>0</v>
      </c>
    </row>
    <row r="2" spans="1:5" ht="12.9" customHeight="1" x14ac:dyDescent="0.3">
      <c r="A2" s="3"/>
      <c r="B2" s="4" t="s">
        <v>1</v>
      </c>
      <c r="C2" s="3"/>
      <c r="D2" s="3"/>
    </row>
    <row r="3" spans="1:5" ht="0.6" customHeight="1" x14ac:dyDescent="0.3">
      <c r="A3" s="3"/>
    </row>
    <row r="4" spans="1:5" ht="0.45" customHeight="1" x14ac:dyDescent="0.3">
      <c r="A4" s="3"/>
      <c r="E4" s="3"/>
    </row>
    <row r="5" spans="1:5" ht="4.8" customHeight="1" x14ac:dyDescent="0.3">
      <c r="A5" s="3"/>
      <c r="E5" s="3"/>
    </row>
    <row r="6" spans="1:5" ht="0.6" customHeight="1" x14ac:dyDescent="0.3">
      <c r="A6" s="3"/>
      <c r="E6" s="3"/>
    </row>
    <row r="7" spans="1:5" ht="2.4" customHeight="1" x14ac:dyDescent="0.3">
      <c r="A7" s="3"/>
      <c r="B7" s="5" t="s">
        <v>2</v>
      </c>
      <c r="C7" s="5"/>
      <c r="D7" s="5"/>
      <c r="E7" s="3"/>
    </row>
    <row r="8" spans="1:5" ht="16.8" customHeight="1" x14ac:dyDescent="0.3">
      <c r="A8" s="3"/>
      <c r="B8" s="5"/>
      <c r="C8" s="5"/>
      <c r="D8" s="5"/>
    </row>
    <row r="9" spans="1:5" ht="1.95" customHeight="1" x14ac:dyDescent="0.3">
      <c r="A9" s="3"/>
      <c r="B9" s="6" t="str">
        <f>+CONCATENATE("JUNE 2023,"&amp;" "&amp;B13)</f>
        <v>JUNE 2023, BOHECO II</v>
      </c>
      <c r="C9" s="6"/>
    </row>
    <row r="10" spans="1:5" ht="15.6" customHeight="1" x14ac:dyDescent="0.3">
      <c r="A10" s="3"/>
      <c r="B10" s="6"/>
      <c r="C10" s="6"/>
    </row>
    <row r="11" spans="1:5" ht="0.45" customHeight="1" x14ac:dyDescent="0.3">
      <c r="A11" s="3"/>
    </row>
    <row r="12" spans="1:5" ht="0" hidden="1" customHeight="1" x14ac:dyDescent="0.3"/>
    <row r="13" spans="1:5" ht="15.45" customHeight="1" x14ac:dyDescent="0.3">
      <c r="B13" s="7" t="str">
        <f>+[3]SCF!$C$2</f>
        <v>BOHECO II</v>
      </c>
    </row>
    <row r="14" spans="1:5" ht="28.2" customHeight="1" x14ac:dyDescent="0.3">
      <c r="A14" s="8" t="s">
        <v>3</v>
      </c>
      <c r="B14" s="9" t="s">
        <v>4</v>
      </c>
      <c r="C14" s="9" t="s">
        <v>5</v>
      </c>
      <c r="D14" s="9" t="s">
        <v>6</v>
      </c>
      <c r="E14" s="9" t="s">
        <v>7</v>
      </c>
    </row>
    <row r="15" spans="1:5" ht="15" customHeight="1" x14ac:dyDescent="0.3">
      <c r="A15" s="10" t="s">
        <v>8</v>
      </c>
      <c r="B15" s="11" t="s">
        <v>9</v>
      </c>
      <c r="C15" s="12" t="s">
        <v>9</v>
      </c>
      <c r="D15" s="11" t="s">
        <v>9</v>
      </c>
      <c r="E15" s="13" t="s">
        <v>9</v>
      </c>
    </row>
    <row r="16" spans="1:5" ht="15" customHeight="1" x14ac:dyDescent="0.3">
      <c r="A16" s="14" t="s">
        <v>10</v>
      </c>
      <c r="B16" s="15">
        <f>[3]SCF!C12</f>
        <v>1793435538.26</v>
      </c>
      <c r="C16" s="15">
        <v>884578576.48000002</v>
      </c>
      <c r="D16" s="15">
        <f>+C16-B16</f>
        <v>-908856961.77999997</v>
      </c>
      <c r="E16" s="16">
        <f t="shared" ref="E16:E42" si="0">+D16/B16*100</f>
        <v>-50.676868077554516</v>
      </c>
    </row>
    <row r="17" spans="1:5" ht="15" customHeight="1" x14ac:dyDescent="0.3">
      <c r="A17" s="17" t="s">
        <v>11</v>
      </c>
      <c r="B17" s="18">
        <f>[3]SCF!C13</f>
        <v>1648012178.1600001</v>
      </c>
      <c r="C17" s="18">
        <v>821622233.25999999</v>
      </c>
      <c r="D17" s="18">
        <f t="shared" ref="D17:D42" si="1">+C17-B17</f>
        <v>-826389944.9000001</v>
      </c>
      <c r="E17" s="19">
        <f t="shared" ref="E17:E18" si="2">IFERROR(+D17/B17*100,0)</f>
        <v>-50.144650376471219</v>
      </c>
    </row>
    <row r="18" spans="1:5" ht="15" customHeight="1" x14ac:dyDescent="0.3">
      <c r="A18" s="17" t="s">
        <v>12</v>
      </c>
      <c r="B18" s="18">
        <f>[3]SCF!C14</f>
        <v>61526732.140000001</v>
      </c>
      <c r="C18" s="18">
        <v>31107647.239999998</v>
      </c>
      <c r="D18" s="18">
        <f t="shared" si="1"/>
        <v>-30419084.900000002</v>
      </c>
      <c r="E18" s="19">
        <f t="shared" si="2"/>
        <v>-49.440436444411496</v>
      </c>
    </row>
    <row r="19" spans="1:5" ht="15" customHeight="1" x14ac:dyDescent="0.3">
      <c r="A19" s="20" t="s">
        <v>13</v>
      </c>
      <c r="B19" s="15">
        <f>[3]SCF!C15</f>
        <v>29951342.059999999</v>
      </c>
      <c r="C19" s="21">
        <v>16733635.040000001</v>
      </c>
      <c r="D19" s="21">
        <f t="shared" si="1"/>
        <v>-13217707.019999998</v>
      </c>
      <c r="E19" s="22">
        <f t="shared" si="0"/>
        <v>-44.130600203228418</v>
      </c>
    </row>
    <row r="20" spans="1:5" ht="15" customHeight="1" x14ac:dyDescent="0.3">
      <c r="A20" s="23" t="s">
        <v>14</v>
      </c>
      <c r="B20" s="18">
        <f>[3]SCF!C16</f>
        <v>23250312.789999999</v>
      </c>
      <c r="C20" s="18">
        <v>13609724.73</v>
      </c>
      <c r="D20" s="18">
        <f t="shared" si="1"/>
        <v>-9640588.0599999987</v>
      </c>
      <c r="E20" s="19">
        <f t="shared" ref="E20:E28" si="3">IFERROR(+D20/B20*100,0)</f>
        <v>-41.464337048172673</v>
      </c>
    </row>
    <row r="21" spans="1:5" ht="15" customHeight="1" x14ac:dyDescent="0.3">
      <c r="A21" s="23" t="s">
        <v>15</v>
      </c>
      <c r="B21" s="18">
        <f>[3]SCF!C17</f>
        <v>255994.38</v>
      </c>
      <c r="C21" s="18">
        <v>119340.39000000001</v>
      </c>
      <c r="D21" s="18">
        <f t="shared" si="1"/>
        <v>-136653.99</v>
      </c>
      <c r="E21" s="19">
        <f t="shared" si="3"/>
        <v>-53.381636737493999</v>
      </c>
    </row>
    <row r="22" spans="1:5" ht="15" customHeight="1" x14ac:dyDescent="0.3">
      <c r="A22" s="23" t="s">
        <v>16</v>
      </c>
      <c r="B22" s="18">
        <f>[3]SCF!C18</f>
        <v>0</v>
      </c>
      <c r="C22" s="18">
        <v>0</v>
      </c>
      <c r="D22" s="18">
        <f t="shared" si="1"/>
        <v>0</v>
      </c>
      <c r="E22" s="19">
        <f t="shared" si="3"/>
        <v>0</v>
      </c>
    </row>
    <row r="23" spans="1:5" ht="15" customHeight="1" x14ac:dyDescent="0.3">
      <c r="A23" s="23" t="s">
        <v>17</v>
      </c>
      <c r="B23" s="18">
        <f>[3]SCF!C19</f>
        <v>0</v>
      </c>
      <c r="C23" s="18">
        <v>0</v>
      </c>
      <c r="D23" s="18">
        <f t="shared" si="1"/>
        <v>0</v>
      </c>
      <c r="E23" s="19">
        <f t="shared" si="3"/>
        <v>0</v>
      </c>
    </row>
    <row r="24" spans="1:5" ht="15" customHeight="1" x14ac:dyDescent="0.3">
      <c r="A24" s="23" t="s">
        <v>18</v>
      </c>
      <c r="B24" s="18">
        <f>[3]SCF!C20</f>
        <v>6445034.8899999997</v>
      </c>
      <c r="C24" s="18">
        <v>3004569.9199999995</v>
      </c>
      <c r="D24" s="18">
        <f t="shared" si="1"/>
        <v>-3440464.97</v>
      </c>
      <c r="E24" s="19">
        <f t="shared" si="3"/>
        <v>-53.38163452517788</v>
      </c>
    </row>
    <row r="25" spans="1:5" ht="15" customHeight="1" x14ac:dyDescent="0.3">
      <c r="A25" s="23" t="s">
        <v>19</v>
      </c>
      <c r="B25" s="18">
        <f>[3]SCF!C21</f>
        <v>0</v>
      </c>
      <c r="C25" s="18">
        <v>0</v>
      </c>
      <c r="D25" s="18">
        <f t="shared" si="1"/>
        <v>0</v>
      </c>
      <c r="E25" s="19">
        <f t="shared" si="3"/>
        <v>0</v>
      </c>
    </row>
    <row r="26" spans="1:5" ht="15" customHeight="1" x14ac:dyDescent="0.3">
      <c r="A26" s="17" t="s">
        <v>20</v>
      </c>
      <c r="B26" s="18">
        <f>[3]SCF!C22</f>
        <v>14802498.359999999</v>
      </c>
      <c r="C26" s="18">
        <v>-2153672.16</v>
      </c>
      <c r="D26" s="18">
        <f t="shared" si="1"/>
        <v>-16956170.52</v>
      </c>
      <c r="E26" s="19">
        <f t="shared" si="3"/>
        <v>-114.54938286512333</v>
      </c>
    </row>
    <row r="27" spans="1:5" ht="15" customHeight="1" x14ac:dyDescent="0.3">
      <c r="A27" s="17" t="s">
        <v>21</v>
      </c>
      <c r="B27" s="18">
        <f>[3]SCF!C23</f>
        <v>38203737.159999996</v>
      </c>
      <c r="C27" s="18">
        <v>16987789.759999998</v>
      </c>
      <c r="D27" s="18">
        <f t="shared" si="1"/>
        <v>-21215947.399999999</v>
      </c>
      <c r="E27" s="19">
        <f t="shared" si="3"/>
        <v>-55.533696379351802</v>
      </c>
    </row>
    <row r="28" spans="1:5" ht="15" customHeight="1" x14ac:dyDescent="0.3">
      <c r="A28" s="17" t="s">
        <v>22</v>
      </c>
      <c r="B28" s="18">
        <f>[3]SCF!C24</f>
        <v>939050.38</v>
      </c>
      <c r="C28" s="18">
        <v>280943.33999999997</v>
      </c>
      <c r="D28" s="18">
        <f t="shared" si="1"/>
        <v>-658107.04</v>
      </c>
      <c r="E28" s="19">
        <f t="shared" si="3"/>
        <v>-70.08218664476766</v>
      </c>
    </row>
    <row r="29" spans="1:5" ht="15" customHeight="1" x14ac:dyDescent="0.3">
      <c r="A29" s="14" t="s">
        <v>23</v>
      </c>
      <c r="B29" s="15">
        <f>[3]SCF!C25</f>
        <v>20904523.809999999</v>
      </c>
      <c r="C29" s="15">
        <v>8737298.4399999995</v>
      </c>
      <c r="D29" s="15">
        <f t="shared" si="1"/>
        <v>-12167225.369999999</v>
      </c>
      <c r="E29" s="16">
        <f t="shared" si="0"/>
        <v>-58.203791105634373</v>
      </c>
    </row>
    <row r="30" spans="1:5" ht="15" customHeight="1" x14ac:dyDescent="0.3">
      <c r="A30" s="17" t="s">
        <v>24</v>
      </c>
      <c r="B30" s="18">
        <f>[3]SCF!C26</f>
        <v>20147912.460000001</v>
      </c>
      <c r="C30" s="18">
        <v>8428387.3200000003</v>
      </c>
      <c r="D30" s="18">
        <f t="shared" si="1"/>
        <v>-11719525.140000001</v>
      </c>
      <c r="E30" s="19">
        <f t="shared" ref="E30:E32" si="4">IFERROR(+D30/B30*100,0)</f>
        <v>-58.167441233760456</v>
      </c>
    </row>
    <row r="31" spans="1:5" ht="15" customHeight="1" x14ac:dyDescent="0.3">
      <c r="A31" s="17" t="s">
        <v>25</v>
      </c>
      <c r="B31" s="18">
        <f>[3]SCF!C27</f>
        <v>756611.35</v>
      </c>
      <c r="C31" s="18">
        <v>308911.12</v>
      </c>
      <c r="D31" s="18">
        <f t="shared" si="1"/>
        <v>-447700.23</v>
      </c>
      <c r="E31" s="19">
        <f t="shared" si="4"/>
        <v>-59.171757071844091</v>
      </c>
    </row>
    <row r="32" spans="1:5" x14ac:dyDescent="0.3">
      <c r="A32" s="17" t="s">
        <v>26</v>
      </c>
      <c r="B32" s="18">
        <f>[3]SCF!C28</f>
        <v>0</v>
      </c>
      <c r="C32" s="18">
        <v>0</v>
      </c>
      <c r="D32" s="18">
        <f t="shared" si="1"/>
        <v>0</v>
      </c>
      <c r="E32" s="19">
        <f t="shared" si="4"/>
        <v>0</v>
      </c>
    </row>
    <row r="33" spans="1:5" x14ac:dyDescent="0.3">
      <c r="A33" s="14" t="s">
        <v>27</v>
      </c>
      <c r="B33" s="15">
        <f>[3]SCF!C29</f>
        <v>275490000</v>
      </c>
      <c r="C33" s="15">
        <v>46869580</v>
      </c>
      <c r="D33" s="15">
        <f t="shared" si="1"/>
        <v>-228620420</v>
      </c>
      <c r="E33" s="16">
        <f t="shared" si="0"/>
        <v>-82.986830737957817</v>
      </c>
    </row>
    <row r="34" spans="1:5" ht="15" customHeight="1" x14ac:dyDescent="0.3">
      <c r="A34" s="17" t="s">
        <v>28</v>
      </c>
      <c r="B34" s="18">
        <f>[3]SCF!C30</f>
        <v>115075000</v>
      </c>
      <c r="C34" s="18">
        <v>0</v>
      </c>
      <c r="D34" s="18">
        <f t="shared" si="1"/>
        <v>-115075000</v>
      </c>
      <c r="E34" s="19">
        <f t="shared" ref="E34:E41" si="5">IFERROR(+D34/B34*100,0)</f>
        <v>-100</v>
      </c>
    </row>
    <row r="35" spans="1:5" ht="15" customHeight="1" x14ac:dyDescent="0.3">
      <c r="A35" s="17" t="s">
        <v>29</v>
      </c>
      <c r="B35" s="18">
        <f>[3]SCF!C31</f>
        <v>150675000</v>
      </c>
      <c r="C35" s="18">
        <v>46869580</v>
      </c>
      <c r="D35" s="18">
        <f t="shared" si="1"/>
        <v>-103805420</v>
      </c>
      <c r="E35" s="19">
        <f t="shared" si="5"/>
        <v>-68.893592168574742</v>
      </c>
    </row>
    <row r="36" spans="1:5" ht="20.399999999999999" customHeight="1" x14ac:dyDescent="0.3">
      <c r="A36" s="17" t="s">
        <v>30</v>
      </c>
      <c r="B36" s="18">
        <f>[3]SCF!C32</f>
        <v>9740000</v>
      </c>
      <c r="C36" s="18">
        <v>0</v>
      </c>
      <c r="D36" s="18">
        <f t="shared" si="1"/>
        <v>-9740000</v>
      </c>
      <c r="E36" s="19">
        <f t="shared" si="5"/>
        <v>-100</v>
      </c>
    </row>
    <row r="37" spans="1:5" ht="15" customHeight="1" x14ac:dyDescent="0.3">
      <c r="A37" s="17" t="s">
        <v>31</v>
      </c>
      <c r="B37" s="18">
        <f>[3]SCF!C33</f>
        <v>0</v>
      </c>
      <c r="C37" s="18">
        <v>0</v>
      </c>
      <c r="D37" s="18">
        <f t="shared" si="1"/>
        <v>0</v>
      </c>
      <c r="E37" s="19">
        <f t="shared" si="5"/>
        <v>0</v>
      </c>
    </row>
    <row r="38" spans="1:5" x14ac:dyDescent="0.3">
      <c r="A38" s="24" t="s">
        <v>32</v>
      </c>
      <c r="B38" s="18">
        <f>[3]SCF!C34</f>
        <v>0</v>
      </c>
      <c r="C38" s="18">
        <v>67536156.290000007</v>
      </c>
      <c r="D38" s="18">
        <f t="shared" si="1"/>
        <v>67536156.290000007</v>
      </c>
      <c r="E38" s="19">
        <f t="shared" si="5"/>
        <v>0</v>
      </c>
    </row>
    <row r="39" spans="1:5" ht="15" customHeight="1" x14ac:dyDescent="0.3">
      <c r="A39" s="24" t="s">
        <v>33</v>
      </c>
      <c r="B39" s="18">
        <f>[3]SCF!C35</f>
        <v>0</v>
      </c>
      <c r="C39" s="18">
        <v>0</v>
      </c>
      <c r="D39" s="18">
        <f t="shared" si="1"/>
        <v>0</v>
      </c>
      <c r="E39" s="19">
        <f t="shared" si="5"/>
        <v>0</v>
      </c>
    </row>
    <row r="40" spans="1:5" ht="15" customHeight="1" x14ac:dyDescent="0.3">
      <c r="A40" s="24" t="s">
        <v>34</v>
      </c>
      <c r="B40" s="18">
        <f>[3]SCF!C36</f>
        <v>91362592</v>
      </c>
      <c r="C40" s="18">
        <v>31769358.559999999</v>
      </c>
      <c r="D40" s="18">
        <f t="shared" si="1"/>
        <v>-59593233.439999998</v>
      </c>
      <c r="E40" s="19">
        <f t="shared" si="5"/>
        <v>-65.227170262419875</v>
      </c>
    </row>
    <row r="41" spans="1:5" ht="15" customHeight="1" x14ac:dyDescent="0.3">
      <c r="A41" s="24" t="s">
        <v>35</v>
      </c>
      <c r="B41" s="18">
        <f>[3]SCF!C37</f>
        <v>63414824.57</v>
      </c>
      <c r="C41" s="18">
        <v>50364274.560000002</v>
      </c>
      <c r="D41" s="18">
        <f t="shared" si="1"/>
        <v>-13050550.009999998</v>
      </c>
      <c r="E41" s="19">
        <f t="shared" si="5"/>
        <v>-20.579651680017253</v>
      </c>
    </row>
    <row r="42" spans="1:5" ht="15" customHeight="1" x14ac:dyDescent="0.3">
      <c r="A42" s="25" t="s">
        <v>36</v>
      </c>
      <c r="B42" s="26">
        <f>[3]SCF!C38</f>
        <v>2244607478.6399999</v>
      </c>
      <c r="C42" s="27">
        <v>1089855244.3299999</v>
      </c>
      <c r="D42" s="27">
        <f t="shared" si="1"/>
        <v>-1154752234.3099999</v>
      </c>
      <c r="E42" s="28">
        <f t="shared" si="0"/>
        <v>-51.445620015917456</v>
      </c>
    </row>
    <row r="43" spans="1:5" ht="18" customHeight="1" x14ac:dyDescent="0.3">
      <c r="A43" s="29" t="s">
        <v>9</v>
      </c>
      <c r="B43" s="3"/>
      <c r="C43" s="3"/>
      <c r="D43" s="3"/>
      <c r="E43" s="3"/>
    </row>
    <row r="44" spans="1:5" ht="15" customHeight="1" x14ac:dyDescent="0.3">
      <c r="A44" s="10" t="s">
        <v>37</v>
      </c>
      <c r="B44" s="11" t="s">
        <v>9</v>
      </c>
      <c r="C44" s="12" t="s">
        <v>9</v>
      </c>
      <c r="D44" s="11" t="s">
        <v>9</v>
      </c>
      <c r="E44" s="13" t="s">
        <v>9</v>
      </c>
    </row>
    <row r="45" spans="1:5" ht="15" customHeight="1" x14ac:dyDescent="0.3">
      <c r="A45" s="24" t="s">
        <v>38</v>
      </c>
      <c r="B45" s="18">
        <f>[3]SCF!C41</f>
        <v>1304715819.3699999</v>
      </c>
      <c r="C45" s="18">
        <v>745721106.80999994</v>
      </c>
      <c r="D45" s="18">
        <f>C45-B45</f>
        <v>-558994712.55999994</v>
      </c>
      <c r="E45" s="19">
        <f>IFERROR(+D45/B45*100,0)</f>
        <v>-42.844173747346623</v>
      </c>
    </row>
    <row r="46" spans="1:5" ht="15" customHeight="1" x14ac:dyDescent="0.3">
      <c r="A46" s="14" t="s">
        <v>39</v>
      </c>
      <c r="B46" s="15">
        <f>[3]SCF!C42</f>
        <v>271157001.86000001</v>
      </c>
      <c r="C46" s="15">
        <v>107196746.79000004</v>
      </c>
      <c r="D46" s="15">
        <f t="shared" ref="D46:D61" si="6">+B46-C46</f>
        <v>163960255.06999999</v>
      </c>
      <c r="E46" s="16">
        <f t="shared" ref="E46" si="7">+D46/B46*100</f>
        <v>60.466908081043634</v>
      </c>
    </row>
    <row r="47" spans="1:5" ht="15" customHeight="1" x14ac:dyDescent="0.3">
      <c r="A47" s="17" t="s">
        <v>40</v>
      </c>
      <c r="B47" s="18">
        <f>[3]SCF!C43</f>
        <v>138094062</v>
      </c>
      <c r="C47" s="18">
        <v>60405908.140000001</v>
      </c>
      <c r="D47" s="18">
        <f t="shared" si="6"/>
        <v>77688153.859999999</v>
      </c>
      <c r="E47" s="19">
        <f t="shared" ref="E47:E61" si="8">IFERROR(+D47/B47*100,0)</f>
        <v>56.257418121280253</v>
      </c>
    </row>
    <row r="48" spans="1:5" ht="15" customHeight="1" x14ac:dyDescent="0.3">
      <c r="A48" s="17" t="s">
        <v>41</v>
      </c>
      <c r="B48" s="18">
        <f>[3]SCF!C44</f>
        <v>10473219.9</v>
      </c>
      <c r="C48" s="18">
        <v>5513803.4500000002</v>
      </c>
      <c r="D48" s="18">
        <f t="shared" si="6"/>
        <v>4959416.45</v>
      </c>
      <c r="E48" s="19">
        <f t="shared" si="8"/>
        <v>47.353311563714996</v>
      </c>
    </row>
    <row r="49" spans="1:5" ht="15" customHeight="1" x14ac:dyDescent="0.3">
      <c r="A49" s="17" t="s">
        <v>42</v>
      </c>
      <c r="B49" s="18">
        <f>[3]SCF!C45</f>
        <v>21483000</v>
      </c>
      <c r="C49" s="18">
        <v>11030259.92</v>
      </c>
      <c r="D49" s="18">
        <f t="shared" si="6"/>
        <v>10452740.08</v>
      </c>
      <c r="E49" s="19">
        <f t="shared" si="8"/>
        <v>48.655867802448448</v>
      </c>
    </row>
    <row r="50" spans="1:5" ht="15" customHeight="1" x14ac:dyDescent="0.3">
      <c r="A50" s="17" t="s">
        <v>43</v>
      </c>
      <c r="B50" s="18">
        <f>[3]SCF!C46</f>
        <v>5226919.25</v>
      </c>
      <c r="C50" s="18">
        <v>1205387.2</v>
      </c>
      <c r="D50" s="18">
        <f t="shared" si="6"/>
        <v>4021532.05</v>
      </c>
      <c r="E50" s="19">
        <f t="shared" si="8"/>
        <v>76.938859348171491</v>
      </c>
    </row>
    <row r="51" spans="1:5" ht="15" customHeight="1" x14ac:dyDescent="0.3">
      <c r="A51" s="17" t="s">
        <v>44</v>
      </c>
      <c r="B51" s="18">
        <f>[3]SCF!C47</f>
        <v>6376089.71</v>
      </c>
      <c r="C51" s="18">
        <v>1486042.73</v>
      </c>
      <c r="D51" s="18">
        <f t="shared" si="6"/>
        <v>4890046.9800000004</v>
      </c>
      <c r="E51" s="19">
        <f t="shared" si="8"/>
        <v>76.693509696556646</v>
      </c>
    </row>
    <row r="52" spans="1:5" x14ac:dyDescent="0.3">
      <c r="A52" s="17" t="s">
        <v>45</v>
      </c>
      <c r="B52" s="18">
        <f>[3]SCF!C48</f>
        <v>4847195</v>
      </c>
      <c r="C52" s="18">
        <v>825076.29</v>
      </c>
      <c r="D52" s="18">
        <f t="shared" si="6"/>
        <v>4022118.71</v>
      </c>
      <c r="E52" s="19">
        <f t="shared" si="8"/>
        <v>82.97827320749424</v>
      </c>
    </row>
    <row r="53" spans="1:5" ht="15" customHeight="1" x14ac:dyDescent="0.3">
      <c r="A53" s="17" t="s">
        <v>46</v>
      </c>
      <c r="B53" s="18">
        <f>[3]SCF!C49</f>
        <v>25156440</v>
      </c>
      <c r="C53" s="18">
        <v>7047488.4800000004</v>
      </c>
      <c r="D53" s="18">
        <f t="shared" si="6"/>
        <v>18108951.52</v>
      </c>
      <c r="E53" s="19">
        <f t="shared" si="8"/>
        <v>71.98535055039585</v>
      </c>
    </row>
    <row r="54" spans="1:5" ht="15" customHeight="1" x14ac:dyDescent="0.3">
      <c r="A54" s="17" t="s">
        <v>47</v>
      </c>
      <c r="B54" s="18">
        <f>[3]SCF!C50</f>
        <v>9247045</v>
      </c>
      <c r="C54" s="18">
        <v>5520384.3399999999</v>
      </c>
      <c r="D54" s="18">
        <f t="shared" si="6"/>
        <v>3726660.66</v>
      </c>
      <c r="E54" s="19">
        <f t="shared" si="8"/>
        <v>40.30109791830796</v>
      </c>
    </row>
    <row r="55" spans="1:5" ht="15" customHeight="1" x14ac:dyDescent="0.3">
      <c r="A55" s="17" t="s">
        <v>48</v>
      </c>
      <c r="B55" s="18">
        <f>[3]SCF!C51</f>
        <v>3720000</v>
      </c>
      <c r="C55" s="18">
        <v>2299763.5499999998</v>
      </c>
      <c r="D55" s="18">
        <f t="shared" si="6"/>
        <v>1420236.4500000002</v>
      </c>
      <c r="E55" s="19">
        <f t="shared" si="8"/>
        <v>38.178399193548387</v>
      </c>
    </row>
    <row r="56" spans="1:5" ht="15" customHeight="1" x14ac:dyDescent="0.3">
      <c r="A56" s="17" t="s">
        <v>49</v>
      </c>
      <c r="B56" s="18">
        <f>[3]SCF!C52</f>
        <v>2928000</v>
      </c>
      <c r="C56" s="18">
        <v>459000</v>
      </c>
      <c r="D56" s="18">
        <f t="shared" si="6"/>
        <v>2469000</v>
      </c>
      <c r="E56" s="19">
        <f t="shared" si="8"/>
        <v>84.323770491803273</v>
      </c>
    </row>
    <row r="57" spans="1:5" ht="15" customHeight="1" x14ac:dyDescent="0.3">
      <c r="A57" s="17" t="s">
        <v>50</v>
      </c>
      <c r="B57" s="18">
        <f>[3]SCF!C53</f>
        <v>11180030.4</v>
      </c>
      <c r="C57" s="18">
        <v>5370047.3900000006</v>
      </c>
      <c r="D57" s="18">
        <f t="shared" si="6"/>
        <v>5809983.0099999998</v>
      </c>
      <c r="E57" s="19">
        <f t="shared" si="8"/>
        <v>51.967506367424541</v>
      </c>
    </row>
    <row r="58" spans="1:5" ht="15" customHeight="1" x14ac:dyDescent="0.3">
      <c r="A58" s="17" t="s">
        <v>51</v>
      </c>
      <c r="B58" s="18">
        <f>[3]SCF!C54</f>
        <v>4948040</v>
      </c>
      <c r="C58" s="18">
        <v>678458.37</v>
      </c>
      <c r="D58" s="18">
        <f t="shared" si="6"/>
        <v>4269581.63</v>
      </c>
      <c r="E58" s="19">
        <f t="shared" si="8"/>
        <v>86.288341040088596</v>
      </c>
    </row>
    <row r="59" spans="1:5" ht="15" customHeight="1" x14ac:dyDescent="0.3">
      <c r="A59" s="17" t="s">
        <v>52</v>
      </c>
      <c r="B59" s="18">
        <f>[3]SCF!C55</f>
        <v>21361420</v>
      </c>
      <c r="C59" s="18">
        <v>1861003.84</v>
      </c>
      <c r="D59" s="18">
        <f t="shared" si="6"/>
        <v>19500416.16</v>
      </c>
      <c r="E59" s="19">
        <f t="shared" si="8"/>
        <v>91.288014373576289</v>
      </c>
    </row>
    <row r="60" spans="1:5" ht="15" customHeight="1" x14ac:dyDescent="0.3">
      <c r="A60" s="17" t="s">
        <v>53</v>
      </c>
      <c r="B60" s="18">
        <f>[3]SCF!C56</f>
        <v>1568050</v>
      </c>
      <c r="C60" s="18">
        <v>674133.29</v>
      </c>
      <c r="D60" s="18">
        <f t="shared" si="6"/>
        <v>893916.71</v>
      </c>
      <c r="E60" s="19">
        <f t="shared" si="8"/>
        <v>57.008176397436308</v>
      </c>
    </row>
    <row r="61" spans="1:5" ht="15" customHeight="1" x14ac:dyDescent="0.3">
      <c r="A61" s="17" t="s">
        <v>54</v>
      </c>
      <c r="B61" s="18">
        <f>[3]SCF!C57</f>
        <v>4547490.5999999996</v>
      </c>
      <c r="C61" s="18">
        <v>2819989.8000000003</v>
      </c>
      <c r="D61" s="18">
        <f t="shared" si="6"/>
        <v>1727500.7999999993</v>
      </c>
      <c r="E61" s="19">
        <f t="shared" si="8"/>
        <v>37.988001558485898</v>
      </c>
    </row>
    <row r="62" spans="1:5" ht="15" customHeight="1" x14ac:dyDescent="0.3">
      <c r="A62" s="10" t="s">
        <v>55</v>
      </c>
      <c r="B62" s="11" t="s">
        <v>9</v>
      </c>
      <c r="C62" s="18"/>
      <c r="D62" s="11" t="s">
        <v>9</v>
      </c>
      <c r="E62" s="13" t="s">
        <v>9</v>
      </c>
    </row>
    <row r="63" spans="1:5" x14ac:dyDescent="0.3">
      <c r="A63" s="24" t="s">
        <v>56</v>
      </c>
      <c r="B63" s="18">
        <f>[3]SCF!C60</f>
        <v>33981334.82</v>
      </c>
      <c r="C63" s="18">
        <v>15577850.24</v>
      </c>
      <c r="D63" s="18">
        <f t="shared" ref="D63:D67" si="9">C63-B63</f>
        <v>-18403484.579999998</v>
      </c>
      <c r="E63" s="19">
        <f t="shared" ref="E63:E67" si="10">IFERROR(+D63/B63*100,0)</f>
        <v>-54.157627054627866</v>
      </c>
    </row>
    <row r="64" spans="1:5" x14ac:dyDescent="0.3">
      <c r="A64" s="24" t="s">
        <v>57</v>
      </c>
      <c r="B64" s="18">
        <f>[3]SCF!C61</f>
        <v>53488419.560000002</v>
      </c>
      <c r="C64" s="18">
        <v>88081584.25999999</v>
      </c>
      <c r="D64" s="18">
        <f t="shared" si="9"/>
        <v>34593164.699999988</v>
      </c>
      <c r="E64" s="19">
        <f t="shared" si="10"/>
        <v>64.674120089107362</v>
      </c>
    </row>
    <row r="65" spans="1:5" ht="15" customHeight="1" x14ac:dyDescent="0.3">
      <c r="A65" s="24" t="s">
        <v>58</v>
      </c>
      <c r="B65" s="18">
        <f>[3]SCF!C62</f>
        <v>926855.68000000005</v>
      </c>
      <c r="C65" s="18">
        <v>702716</v>
      </c>
      <c r="D65" s="18">
        <f t="shared" si="9"/>
        <v>-224139.68000000005</v>
      </c>
      <c r="E65" s="19">
        <f t="shared" si="10"/>
        <v>-24.182802655964739</v>
      </c>
    </row>
    <row r="66" spans="1:5" ht="15" customHeight="1" x14ac:dyDescent="0.3">
      <c r="A66" s="24" t="s">
        <v>59</v>
      </c>
      <c r="B66" s="18">
        <f>[3]SCF!C63</f>
        <v>0</v>
      </c>
      <c r="C66" s="18">
        <v>0</v>
      </c>
      <c r="D66" s="18">
        <f t="shared" si="9"/>
        <v>0</v>
      </c>
      <c r="E66" s="19">
        <f t="shared" si="10"/>
        <v>0</v>
      </c>
    </row>
    <row r="67" spans="1:5" ht="15" customHeight="1" x14ac:dyDescent="0.3">
      <c r="A67" s="24" t="s">
        <v>60</v>
      </c>
      <c r="B67" s="18">
        <f>[3]SCF!C64</f>
        <v>0</v>
      </c>
      <c r="C67" s="18">
        <v>0</v>
      </c>
      <c r="D67" s="18">
        <f t="shared" si="9"/>
        <v>0</v>
      </c>
      <c r="E67" s="19">
        <f t="shared" si="10"/>
        <v>0</v>
      </c>
    </row>
    <row r="68" spans="1:5" ht="15" customHeight="1" x14ac:dyDescent="0.3">
      <c r="A68" s="30" t="s">
        <v>61</v>
      </c>
      <c r="B68" s="15">
        <f>+B63+B64+B65+B66+B67</f>
        <v>88396610.060000002</v>
      </c>
      <c r="C68" s="31">
        <v>104362150.49999999</v>
      </c>
      <c r="D68" s="31">
        <f t="shared" ref="D68" si="11">+C68-B68</f>
        <v>15965540.439999983</v>
      </c>
      <c r="E68" s="32">
        <f t="shared" ref="E68" si="12">+D68/B68*100</f>
        <v>18.061258717006488</v>
      </c>
    </row>
    <row r="69" spans="1:5" ht="15" customHeight="1" x14ac:dyDescent="0.3">
      <c r="A69" s="10" t="s">
        <v>62</v>
      </c>
      <c r="B69" s="11" t="s">
        <v>9</v>
      </c>
      <c r="C69" s="12" t="s">
        <v>9</v>
      </c>
      <c r="D69" s="11" t="s">
        <v>9</v>
      </c>
      <c r="E69" s="13" t="s">
        <v>9</v>
      </c>
    </row>
    <row r="70" spans="1:5" ht="15" customHeight="1" x14ac:dyDescent="0.3">
      <c r="A70" s="14" t="s">
        <v>63</v>
      </c>
      <c r="B70" s="15">
        <f>[3]SCF!C67</f>
        <v>29951342.059999999</v>
      </c>
      <c r="C70" s="15">
        <v>15713904.109999996</v>
      </c>
      <c r="D70" s="15">
        <f t="shared" ref="D70:D82" si="13">+C70-B70</f>
        <v>-14237437.950000003</v>
      </c>
      <c r="E70" s="16">
        <f t="shared" ref="E70:E82" si="14">+D70/B70*100</f>
        <v>-47.535225371467057</v>
      </c>
    </row>
    <row r="71" spans="1:5" ht="15" customHeight="1" x14ac:dyDescent="0.3">
      <c r="A71" s="17" t="s">
        <v>14</v>
      </c>
      <c r="B71" s="18">
        <f>[3]SCF!C68</f>
        <v>23250312.789999999</v>
      </c>
      <c r="C71" s="18">
        <v>12576633.289999997</v>
      </c>
      <c r="D71" s="18">
        <f t="shared" si="13"/>
        <v>-10673679.500000002</v>
      </c>
      <c r="E71" s="19">
        <f t="shared" ref="E71:E81" si="15">IFERROR(+D71/B71*100,0)</f>
        <v>-45.907681313391926</v>
      </c>
    </row>
    <row r="72" spans="1:5" ht="15" customHeight="1" x14ac:dyDescent="0.3">
      <c r="A72" s="17" t="s">
        <v>15</v>
      </c>
      <c r="B72" s="18">
        <f>[3]SCF!C69</f>
        <v>255994.38</v>
      </c>
      <c r="C72" s="18">
        <v>119903.53999999998</v>
      </c>
      <c r="D72" s="18">
        <f t="shared" si="13"/>
        <v>-136090.84000000003</v>
      </c>
      <c r="E72" s="19">
        <f t="shared" si="15"/>
        <v>-53.161651439379263</v>
      </c>
    </row>
    <row r="73" spans="1:5" ht="15" customHeight="1" x14ac:dyDescent="0.3">
      <c r="A73" s="17" t="s">
        <v>16</v>
      </c>
      <c r="B73" s="18">
        <f>[3]SCF!C70</f>
        <v>0</v>
      </c>
      <c r="C73" s="18">
        <v>0</v>
      </c>
      <c r="D73" s="18">
        <f t="shared" si="13"/>
        <v>0</v>
      </c>
      <c r="E73" s="19">
        <f t="shared" si="15"/>
        <v>0</v>
      </c>
    </row>
    <row r="74" spans="1:5" ht="15" customHeight="1" x14ac:dyDescent="0.3">
      <c r="A74" s="17" t="s">
        <v>64</v>
      </c>
      <c r="B74" s="18">
        <f>[3]SCF!C71</f>
        <v>0</v>
      </c>
      <c r="C74" s="18">
        <v>0</v>
      </c>
      <c r="D74" s="18">
        <f t="shared" si="13"/>
        <v>0</v>
      </c>
      <c r="E74" s="19">
        <f t="shared" si="15"/>
        <v>0</v>
      </c>
    </row>
    <row r="75" spans="1:5" ht="15" customHeight="1" x14ac:dyDescent="0.3">
      <c r="A75" s="17" t="s">
        <v>18</v>
      </c>
      <c r="B75" s="18">
        <f>[3]SCF!C72</f>
        <v>6445034.8899999997</v>
      </c>
      <c r="C75" s="18">
        <v>3017367.28</v>
      </c>
      <c r="D75" s="18">
        <f t="shared" si="13"/>
        <v>-3427667.61</v>
      </c>
      <c r="E75" s="19">
        <f t="shared" si="15"/>
        <v>-53.183072993418655</v>
      </c>
    </row>
    <row r="76" spans="1:5" ht="15" customHeight="1" x14ac:dyDescent="0.3">
      <c r="A76" s="17" t="s">
        <v>19</v>
      </c>
      <c r="B76" s="18">
        <f>[3]SCF!C73</f>
        <v>0</v>
      </c>
      <c r="C76" s="18">
        <v>0</v>
      </c>
      <c r="D76" s="18">
        <f t="shared" si="13"/>
        <v>0</v>
      </c>
      <c r="E76" s="19">
        <f t="shared" si="15"/>
        <v>0</v>
      </c>
    </row>
    <row r="77" spans="1:5" x14ac:dyDescent="0.3">
      <c r="A77" s="24" t="s">
        <v>65</v>
      </c>
      <c r="B77" s="18">
        <f>[3]SCF!C74</f>
        <v>14802498.359999999</v>
      </c>
      <c r="C77" s="18">
        <v>1591804.97</v>
      </c>
      <c r="D77" s="18">
        <f t="shared" ref="D77:D81" si="16">C77-B77</f>
        <v>-13210693.389999999</v>
      </c>
      <c r="E77" s="19">
        <f t="shared" si="15"/>
        <v>-89.246376312383518</v>
      </c>
    </row>
    <row r="78" spans="1:5" x14ac:dyDescent="0.3">
      <c r="A78" s="24" t="s">
        <v>66</v>
      </c>
      <c r="B78" s="18">
        <f>[3]SCF!C75</f>
        <v>38203737.159999996</v>
      </c>
      <c r="C78" s="18">
        <v>14812542.379999999</v>
      </c>
      <c r="D78" s="18">
        <f t="shared" si="16"/>
        <v>-23391194.779999997</v>
      </c>
      <c r="E78" s="19">
        <f t="shared" si="15"/>
        <v>-61.227504215192333</v>
      </c>
    </row>
    <row r="79" spans="1:5" ht="15" customHeight="1" x14ac:dyDescent="0.3">
      <c r="A79" s="24" t="s">
        <v>67</v>
      </c>
      <c r="B79" s="18">
        <f>[3]SCF!C76</f>
        <v>0</v>
      </c>
      <c r="C79" s="18">
        <v>0</v>
      </c>
      <c r="D79" s="18">
        <f t="shared" si="16"/>
        <v>0</v>
      </c>
      <c r="E79" s="19">
        <f t="shared" si="15"/>
        <v>0</v>
      </c>
    </row>
    <row r="80" spans="1:5" x14ac:dyDescent="0.3">
      <c r="A80" s="24" t="s">
        <v>68</v>
      </c>
      <c r="B80" s="18">
        <f>[3]SCF!C77</f>
        <v>12773012.300000001</v>
      </c>
      <c r="C80" s="18">
        <v>20057991.27</v>
      </c>
      <c r="D80" s="18">
        <f t="shared" si="16"/>
        <v>7284978.9699999988</v>
      </c>
      <c r="E80" s="19">
        <f t="shared" si="15"/>
        <v>57.034149806619993</v>
      </c>
    </row>
    <row r="81" spans="1:5" x14ac:dyDescent="0.3">
      <c r="A81" s="24" t="s">
        <v>69</v>
      </c>
      <c r="B81" s="18">
        <f>[3]SCF!C78</f>
        <v>0</v>
      </c>
      <c r="C81" s="18">
        <v>0</v>
      </c>
      <c r="D81" s="18">
        <f t="shared" si="16"/>
        <v>0</v>
      </c>
      <c r="E81" s="19">
        <f t="shared" si="15"/>
        <v>0</v>
      </c>
    </row>
    <row r="82" spans="1:5" ht="15" customHeight="1" x14ac:dyDescent="0.3">
      <c r="A82" s="30" t="s">
        <v>70</v>
      </c>
      <c r="B82" s="15">
        <f>+B70+B77+B78+B79+B80+B81</f>
        <v>95730589.879999995</v>
      </c>
      <c r="C82" s="31">
        <v>52176242.729999989</v>
      </c>
      <c r="D82" s="31">
        <f t="shared" si="13"/>
        <v>-43554347.150000006</v>
      </c>
      <c r="E82" s="32">
        <f t="shared" si="14"/>
        <v>-45.49679178264352</v>
      </c>
    </row>
    <row r="83" spans="1:5" ht="15" customHeight="1" x14ac:dyDescent="0.3">
      <c r="A83" s="10" t="s">
        <v>71</v>
      </c>
      <c r="B83" s="11" t="s">
        <v>9</v>
      </c>
      <c r="C83" s="12" t="s">
        <v>9</v>
      </c>
      <c r="D83" s="11" t="s">
        <v>9</v>
      </c>
      <c r="E83" s="13" t="s">
        <v>9</v>
      </c>
    </row>
    <row r="84" spans="1:5" ht="15" customHeight="1" x14ac:dyDescent="0.3">
      <c r="A84" s="24" t="s">
        <v>72</v>
      </c>
      <c r="B84" s="18">
        <f>[3]SCF!C81</f>
        <v>0</v>
      </c>
      <c r="C84" s="18">
        <v>0</v>
      </c>
      <c r="D84" s="18">
        <f t="shared" ref="D84:D88" si="17">+C84-B84</f>
        <v>0</v>
      </c>
      <c r="E84" s="19">
        <f t="shared" ref="E84:E86" si="18">IFERROR(+D84/B84*100,0)</f>
        <v>0</v>
      </c>
    </row>
    <row r="85" spans="1:5" ht="15" customHeight="1" x14ac:dyDescent="0.3">
      <c r="A85" s="24" t="s">
        <v>73</v>
      </c>
      <c r="B85" s="18">
        <f>[3]SCF!C82</f>
        <v>294630000</v>
      </c>
      <c r="C85" s="18">
        <v>29512026.429999996</v>
      </c>
      <c r="D85" s="18">
        <f t="shared" si="17"/>
        <v>-265117973.56999999</v>
      </c>
      <c r="E85" s="19">
        <f t="shared" si="18"/>
        <v>-89.983360000678815</v>
      </c>
    </row>
    <row r="86" spans="1:5" ht="15" customHeight="1" x14ac:dyDescent="0.3">
      <c r="A86" s="24" t="s">
        <v>74</v>
      </c>
      <c r="B86" s="18">
        <f>[3]SCF!C83</f>
        <v>73722592</v>
      </c>
      <c r="C86" s="18">
        <v>3230599.14</v>
      </c>
      <c r="D86" s="18">
        <f t="shared" si="17"/>
        <v>-70491992.859999999</v>
      </c>
      <c r="E86" s="19">
        <f t="shared" si="18"/>
        <v>-95.617898052200871</v>
      </c>
    </row>
    <row r="87" spans="1:5" ht="15" customHeight="1" x14ac:dyDescent="0.3">
      <c r="A87" s="30" t="s">
        <v>75</v>
      </c>
      <c r="B87" s="33">
        <f>+B84+B85+B86</f>
        <v>368352592</v>
      </c>
      <c r="C87" s="31">
        <v>32742625.569999997</v>
      </c>
      <c r="D87" s="31">
        <f t="shared" si="17"/>
        <v>-335609966.43000001</v>
      </c>
      <c r="E87" s="32">
        <f>+D87/B87*100</f>
        <v>-91.11106415941822</v>
      </c>
    </row>
    <row r="88" spans="1:5" ht="18" customHeight="1" x14ac:dyDescent="0.3">
      <c r="A88" s="25" t="s">
        <v>76</v>
      </c>
      <c r="B88" s="27">
        <f>+B45+B46+B68+B82+B87</f>
        <v>2128352613.1700001</v>
      </c>
      <c r="C88" s="27">
        <v>1042198872.4000001</v>
      </c>
      <c r="D88" s="27">
        <f t="shared" si="17"/>
        <v>-1086153740.77</v>
      </c>
      <c r="E88" s="28">
        <f>+D88/B88*100</f>
        <v>-51.03260305876978</v>
      </c>
    </row>
    <row r="89" spans="1:5" x14ac:dyDescent="0.3">
      <c r="A89" s="29" t="s">
        <v>9</v>
      </c>
      <c r="B89" s="3"/>
      <c r="C89" s="3"/>
      <c r="D89" s="3"/>
      <c r="E89" s="3"/>
    </row>
    <row r="90" spans="1:5" ht="15" customHeight="1" x14ac:dyDescent="0.3">
      <c r="A90" s="10" t="s">
        <v>77</v>
      </c>
      <c r="B90" s="11" t="s">
        <v>9</v>
      </c>
      <c r="C90" s="12" t="s">
        <v>9</v>
      </c>
      <c r="D90" s="11" t="s">
        <v>9</v>
      </c>
      <c r="E90" s="13" t="s">
        <v>9</v>
      </c>
    </row>
    <row r="91" spans="1:5" x14ac:dyDescent="0.3">
      <c r="A91" s="24" t="s">
        <v>78</v>
      </c>
      <c r="B91" s="18">
        <f>[3]SCF!C88</f>
        <v>61526732.140000001</v>
      </c>
      <c r="C91" s="18">
        <v>22694433.5</v>
      </c>
      <c r="D91" s="18">
        <f t="shared" ref="D91:D98" si="19">+C91-B91</f>
        <v>-38832298.640000001</v>
      </c>
      <c r="E91" s="19">
        <f>IFERROR(+D91/B91*100,0)</f>
        <v>-63.114515088562939</v>
      </c>
    </row>
    <row r="92" spans="1:5" ht="15" customHeight="1" x14ac:dyDescent="0.3">
      <c r="A92" s="24" t="s">
        <v>79</v>
      </c>
      <c r="B92" s="18">
        <f>[3]SCF!C89</f>
        <v>0</v>
      </c>
      <c r="C92" s="18">
        <v>0</v>
      </c>
      <c r="D92" s="18">
        <f t="shared" si="19"/>
        <v>0</v>
      </c>
      <c r="E92" s="19">
        <f t="shared" ref="E92:E97" si="20">IFERROR(+D92/B92*100,0)</f>
        <v>0</v>
      </c>
    </row>
    <row r="93" spans="1:5" ht="15" customHeight="1" x14ac:dyDescent="0.3">
      <c r="A93" s="24" t="s">
        <v>80</v>
      </c>
      <c r="B93" s="18">
        <f>[3]SCF!C90</f>
        <v>40111155.719999999</v>
      </c>
      <c r="C93" s="18">
        <v>19640860.370000001</v>
      </c>
      <c r="D93" s="18">
        <f t="shared" si="19"/>
        <v>-20470295.349999998</v>
      </c>
      <c r="E93" s="19">
        <f t="shared" si="20"/>
        <v>-51.033920570364458</v>
      </c>
    </row>
    <row r="94" spans="1:5" ht="15" customHeight="1" x14ac:dyDescent="0.3">
      <c r="A94" s="24" t="s">
        <v>81</v>
      </c>
      <c r="B94" s="18">
        <f>[3]SCF!C91</f>
        <v>0</v>
      </c>
      <c r="C94" s="18">
        <v>0</v>
      </c>
      <c r="D94" s="18">
        <f t="shared" si="19"/>
        <v>0</v>
      </c>
      <c r="E94" s="19">
        <f t="shared" si="20"/>
        <v>0</v>
      </c>
    </row>
    <row r="95" spans="1:5" ht="15" customHeight="1" x14ac:dyDescent="0.3">
      <c r="A95" s="24" t="s">
        <v>82</v>
      </c>
      <c r="B95" s="18">
        <f>[3]SCF!C92</f>
        <v>0</v>
      </c>
      <c r="C95" s="18">
        <v>0</v>
      </c>
      <c r="D95" s="18">
        <f t="shared" si="19"/>
        <v>0</v>
      </c>
      <c r="E95" s="19">
        <f t="shared" si="20"/>
        <v>0</v>
      </c>
    </row>
    <row r="96" spans="1:5" ht="15" customHeight="1" x14ac:dyDescent="0.3">
      <c r="A96" s="24" t="s">
        <v>83</v>
      </c>
      <c r="B96" s="18">
        <f>[3]SCF!C93</f>
        <v>0</v>
      </c>
      <c r="C96" s="18">
        <v>0</v>
      </c>
      <c r="D96" s="18">
        <f t="shared" si="19"/>
        <v>0</v>
      </c>
      <c r="E96" s="19">
        <f t="shared" si="20"/>
        <v>0</v>
      </c>
    </row>
    <row r="97" spans="1:5" x14ac:dyDescent="0.3">
      <c r="A97" s="24" t="s">
        <v>84</v>
      </c>
      <c r="B97" s="18">
        <f>[3]SCF!C94</f>
        <v>0</v>
      </c>
      <c r="C97" s="18">
        <v>0</v>
      </c>
      <c r="D97" s="18">
        <f t="shared" si="19"/>
        <v>0</v>
      </c>
      <c r="E97" s="19">
        <f t="shared" si="20"/>
        <v>0</v>
      </c>
    </row>
    <row r="98" spans="1:5" ht="15" customHeight="1" x14ac:dyDescent="0.3">
      <c r="A98" s="30" t="s">
        <v>85</v>
      </c>
      <c r="B98" s="33">
        <f>SUM(B91:B97)</f>
        <v>101637887.86</v>
      </c>
      <c r="C98" s="31">
        <v>42335293.870000005</v>
      </c>
      <c r="D98" s="31">
        <f t="shared" si="19"/>
        <v>-59302593.989999995</v>
      </c>
      <c r="E98" s="32">
        <f t="shared" ref="E98" si="21">+D98/B98*100</f>
        <v>-58.346936598766895</v>
      </c>
    </row>
    <row r="99" spans="1:5" ht="15" customHeight="1" x14ac:dyDescent="0.3">
      <c r="A99" s="34" t="s">
        <v>86</v>
      </c>
      <c r="B99" s="35">
        <f>+B42-B88-B98</f>
        <v>14616977.609999791</v>
      </c>
      <c r="C99" s="36">
        <v>5321078.0599998236</v>
      </c>
      <c r="D99" s="37" t="s">
        <v>9</v>
      </c>
      <c r="E99" s="38" t="s">
        <v>9</v>
      </c>
    </row>
    <row r="100" spans="1:5" ht="15" customHeight="1" x14ac:dyDescent="0.3">
      <c r="A100" s="39" t="s">
        <v>87</v>
      </c>
      <c r="B100" s="18">
        <f>[3]SCF!$C$97</f>
        <v>150272197.12</v>
      </c>
      <c r="C100" s="18">
        <v>142207380.59</v>
      </c>
      <c r="D100" s="40" t="s">
        <v>9</v>
      </c>
      <c r="E100" s="41" t="s">
        <v>9</v>
      </c>
    </row>
    <row r="101" spans="1:5" ht="15" customHeight="1" x14ac:dyDescent="0.3">
      <c r="A101" s="34" t="s">
        <v>88</v>
      </c>
      <c r="B101" s="35">
        <f>B99+B100</f>
        <v>164889174.72999978</v>
      </c>
      <c r="C101" s="36">
        <v>147528458.64999983</v>
      </c>
      <c r="D101" s="42" t="s">
        <v>9</v>
      </c>
      <c r="E101" s="43" t="s">
        <v>9</v>
      </c>
    </row>
  </sheetData>
  <mergeCells count="7">
    <mergeCell ref="A89:E89"/>
    <mergeCell ref="A2:A11"/>
    <mergeCell ref="B2:D2"/>
    <mergeCell ref="E4:E7"/>
    <mergeCell ref="B7:D8"/>
    <mergeCell ref="B9:C10"/>
    <mergeCell ref="A43:E43"/>
  </mergeCells>
  <pageMargins left="0.7" right="0.7" top="0" bottom="0.39237" header="0" footer="0"/>
  <pageSetup paperSize="5" orientation="landscape" horizontalDpi="300" verticalDpi="300" r:id="rId1"/>
  <headerFooter alignWithMargins="0">
    <oddFooter>&amp;L&amp;"Segoe UI,Bold"&amp;8 Last Refresh Date: Jan 31, 2020 &amp;R&amp;"Segoe UI,Bold"&amp;8 Page 1 of 1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101"/>
  <sheetViews>
    <sheetView showGridLines="0" zoomScaleNormal="100" workbookViewId="0">
      <selection activeCell="H20" sqref="H20"/>
    </sheetView>
  </sheetViews>
  <sheetFormatPr defaultRowHeight="14.4" x14ac:dyDescent="0.3"/>
  <cols>
    <col min="1" max="1" width="33" style="1" customWidth="1"/>
    <col min="2" max="2" width="20.33203125" style="1" customWidth="1"/>
    <col min="3" max="3" width="23.5546875" style="1" customWidth="1"/>
    <col min="4" max="4" width="16.5546875" style="1" customWidth="1"/>
    <col min="5" max="5" width="17.44140625" style="1" customWidth="1"/>
    <col min="6" max="16384" width="8.88671875" style="1"/>
  </cols>
  <sheetData>
    <row r="1" spans="1:5" ht="16.8" customHeight="1" x14ac:dyDescent="0.3">
      <c r="B1" s="2" t="s">
        <v>0</v>
      </c>
    </row>
    <row r="2" spans="1:5" ht="12.9" customHeight="1" x14ac:dyDescent="0.3">
      <c r="A2" s="3"/>
      <c r="B2" s="4" t="s">
        <v>1</v>
      </c>
      <c r="C2" s="3"/>
      <c r="D2" s="3"/>
    </row>
    <row r="3" spans="1:5" ht="0.6" customHeight="1" x14ac:dyDescent="0.3">
      <c r="A3" s="3"/>
    </row>
    <row r="4" spans="1:5" ht="0.45" customHeight="1" x14ac:dyDescent="0.3">
      <c r="A4" s="3"/>
      <c r="E4" s="3"/>
    </row>
    <row r="5" spans="1:5" ht="4.8" customHeight="1" x14ac:dyDescent="0.3">
      <c r="A5" s="3"/>
      <c r="E5" s="3"/>
    </row>
    <row r="6" spans="1:5" ht="0.6" customHeight="1" x14ac:dyDescent="0.3">
      <c r="A6" s="3"/>
      <c r="E6" s="3"/>
    </row>
    <row r="7" spans="1:5" ht="2.4" customHeight="1" x14ac:dyDescent="0.3">
      <c r="A7" s="3"/>
      <c r="B7" s="5" t="s">
        <v>2</v>
      </c>
      <c r="C7" s="5"/>
      <c r="D7" s="5"/>
      <c r="E7" s="3"/>
    </row>
    <row r="8" spans="1:5" ht="16.8" customHeight="1" x14ac:dyDescent="0.3">
      <c r="A8" s="3"/>
      <c r="B8" s="5"/>
      <c r="C8" s="5"/>
      <c r="D8" s="5"/>
    </row>
    <row r="9" spans="1:5" ht="1.95" customHeight="1" x14ac:dyDescent="0.3">
      <c r="A9" s="3"/>
      <c r="B9" s="6" t="str">
        <f>+CONCATENATE("JUNE 2023,"&amp;" "&amp;B13)</f>
        <v>JUNE 2023, CEBECO I</v>
      </c>
      <c r="C9" s="6"/>
    </row>
    <row r="10" spans="1:5" ht="15.6" customHeight="1" x14ac:dyDescent="0.3">
      <c r="A10" s="3"/>
      <c r="B10" s="6"/>
      <c r="C10" s="6"/>
    </row>
    <row r="11" spans="1:5" ht="0.45" customHeight="1" x14ac:dyDescent="0.3">
      <c r="A11" s="3"/>
    </row>
    <row r="12" spans="1:5" ht="0" hidden="1" customHeight="1" x14ac:dyDescent="0.3"/>
    <row r="13" spans="1:5" ht="15.45" customHeight="1" x14ac:dyDescent="0.3">
      <c r="B13" s="7" t="str">
        <f>+[4]SCF!$C$2</f>
        <v>CEBECO I</v>
      </c>
    </row>
    <row r="14" spans="1:5" ht="28.2" customHeight="1" x14ac:dyDescent="0.3">
      <c r="A14" s="8" t="s">
        <v>3</v>
      </c>
      <c r="B14" s="9" t="s">
        <v>4</v>
      </c>
      <c r="C14" s="9" t="s">
        <v>5</v>
      </c>
      <c r="D14" s="9" t="s">
        <v>6</v>
      </c>
      <c r="E14" s="9" t="s">
        <v>7</v>
      </c>
    </row>
    <row r="15" spans="1:5" ht="15" customHeight="1" x14ac:dyDescent="0.3">
      <c r="A15" s="10" t="s">
        <v>8</v>
      </c>
      <c r="B15" s="11" t="s">
        <v>9</v>
      </c>
      <c r="C15" s="12" t="s">
        <v>9</v>
      </c>
      <c r="D15" s="11" t="s">
        <v>9</v>
      </c>
      <c r="E15" s="13" t="s">
        <v>9</v>
      </c>
    </row>
    <row r="16" spans="1:5" ht="15" customHeight="1" x14ac:dyDescent="0.3">
      <c r="A16" s="14" t="s">
        <v>10</v>
      </c>
      <c r="B16" s="15">
        <f>[4]SCF!C12</f>
        <v>3700271386</v>
      </c>
      <c r="C16" s="15">
        <v>1572047352.4599998</v>
      </c>
      <c r="D16" s="15">
        <f>+C16-B16</f>
        <v>-2128224033.5400002</v>
      </c>
      <c r="E16" s="16">
        <f t="shared" ref="E16:E42" si="0">+D16/B16*100</f>
        <v>-57.515349863043809</v>
      </c>
    </row>
    <row r="17" spans="1:5" ht="15" customHeight="1" x14ac:dyDescent="0.3">
      <c r="A17" s="17" t="s">
        <v>11</v>
      </c>
      <c r="B17" s="18">
        <f>[4]SCF!C13</f>
        <v>3117422653</v>
      </c>
      <c r="C17" s="18">
        <v>1395907598.4000001</v>
      </c>
      <c r="D17" s="18">
        <f t="shared" ref="D17:D42" si="1">+C17-B17</f>
        <v>-1721515054.5999999</v>
      </c>
      <c r="E17" s="19">
        <f t="shared" ref="E17:E18" si="2">IFERROR(+D17/B17*100,0)</f>
        <v>-55.222382276055136</v>
      </c>
    </row>
    <row r="18" spans="1:5" ht="15" customHeight="1" x14ac:dyDescent="0.3">
      <c r="A18" s="17" t="s">
        <v>12</v>
      </c>
      <c r="B18" s="18">
        <f>[4]SCF!C14</f>
        <v>95491586</v>
      </c>
      <c r="C18" s="18">
        <v>52478201.349999994</v>
      </c>
      <c r="D18" s="18">
        <f t="shared" si="1"/>
        <v>-43013384.650000006</v>
      </c>
      <c r="E18" s="19">
        <f t="shared" si="2"/>
        <v>-45.044161953703444</v>
      </c>
    </row>
    <row r="19" spans="1:5" ht="15" customHeight="1" x14ac:dyDescent="0.3">
      <c r="A19" s="20" t="s">
        <v>13</v>
      </c>
      <c r="B19" s="15">
        <f>[4]SCF!C15</f>
        <v>55171770.75</v>
      </c>
      <c r="C19" s="21">
        <v>25555091.120000001</v>
      </c>
      <c r="D19" s="21">
        <f t="shared" si="1"/>
        <v>-29616679.629999999</v>
      </c>
      <c r="E19" s="22">
        <f t="shared" si="0"/>
        <v>-53.680857488156654</v>
      </c>
    </row>
    <row r="20" spans="1:5" ht="15" customHeight="1" x14ac:dyDescent="0.3">
      <c r="A20" s="23" t="s">
        <v>14</v>
      </c>
      <c r="B20" s="18">
        <f>[4]SCF!C16</f>
        <v>18390590.25</v>
      </c>
      <c r="C20" s="18">
        <v>20644991.329999998</v>
      </c>
      <c r="D20" s="18">
        <f t="shared" si="1"/>
        <v>2254401.0799999982</v>
      </c>
      <c r="E20" s="19">
        <f t="shared" ref="E20:E28" si="3">IFERROR(+D20/B20*100,0)</f>
        <v>12.258448746635516</v>
      </c>
    </row>
    <row r="21" spans="1:5" ht="15" customHeight="1" x14ac:dyDescent="0.3">
      <c r="A21" s="23" t="s">
        <v>15</v>
      </c>
      <c r="B21" s="18">
        <f>[4]SCF!C17</f>
        <v>18390590.25</v>
      </c>
      <c r="C21" s="18">
        <v>141840.42000000001</v>
      </c>
      <c r="D21" s="18">
        <f t="shared" si="1"/>
        <v>-18248749.829999998</v>
      </c>
      <c r="E21" s="19">
        <f t="shared" si="3"/>
        <v>-99.228733727021066</v>
      </c>
    </row>
    <row r="22" spans="1:5" ht="15" customHeight="1" x14ac:dyDescent="0.3">
      <c r="A22" s="23" t="s">
        <v>16</v>
      </c>
      <c r="B22" s="18">
        <f>[4]SCF!C18</f>
        <v>0</v>
      </c>
      <c r="C22" s="18">
        <v>0</v>
      </c>
      <c r="D22" s="18">
        <f t="shared" si="1"/>
        <v>0</v>
      </c>
      <c r="E22" s="19">
        <f t="shared" si="3"/>
        <v>0</v>
      </c>
    </row>
    <row r="23" spans="1:5" ht="15" customHeight="1" x14ac:dyDescent="0.3">
      <c r="A23" s="23" t="s">
        <v>17</v>
      </c>
      <c r="B23" s="18">
        <f>[4]SCF!C19</f>
        <v>0</v>
      </c>
      <c r="C23" s="18">
        <v>0</v>
      </c>
      <c r="D23" s="18">
        <f t="shared" si="1"/>
        <v>0</v>
      </c>
      <c r="E23" s="19">
        <f t="shared" si="3"/>
        <v>0</v>
      </c>
    </row>
    <row r="24" spans="1:5" ht="15" customHeight="1" x14ac:dyDescent="0.3">
      <c r="A24" s="23" t="s">
        <v>18</v>
      </c>
      <c r="B24" s="18">
        <f>[4]SCF!C20</f>
        <v>18390590.25</v>
      </c>
      <c r="C24" s="18">
        <v>4768259.37</v>
      </c>
      <c r="D24" s="18">
        <f t="shared" si="1"/>
        <v>-13622330.879999999</v>
      </c>
      <c r="E24" s="19">
        <f t="shared" si="3"/>
        <v>-74.072287484084427</v>
      </c>
    </row>
    <row r="25" spans="1:5" ht="15" customHeight="1" x14ac:dyDescent="0.3">
      <c r="A25" s="23" t="s">
        <v>19</v>
      </c>
      <c r="B25" s="18">
        <f>[4]SCF!C21</f>
        <v>0</v>
      </c>
      <c r="C25" s="18">
        <v>0</v>
      </c>
      <c r="D25" s="18">
        <f t="shared" si="1"/>
        <v>0</v>
      </c>
      <c r="E25" s="19">
        <f t="shared" si="3"/>
        <v>0</v>
      </c>
    </row>
    <row r="26" spans="1:5" ht="15" customHeight="1" x14ac:dyDescent="0.3">
      <c r="A26" s="17" t="s">
        <v>20</v>
      </c>
      <c r="B26" s="18">
        <f>[4]SCF!C22</f>
        <v>18390590.25</v>
      </c>
      <c r="C26" s="18">
        <v>62196.55</v>
      </c>
      <c r="D26" s="18">
        <f t="shared" si="1"/>
        <v>-18328393.699999999</v>
      </c>
      <c r="E26" s="19">
        <f t="shared" si="3"/>
        <v>-99.661802317628172</v>
      </c>
    </row>
    <row r="27" spans="1:5" ht="15" customHeight="1" x14ac:dyDescent="0.3">
      <c r="A27" s="17" t="s">
        <v>21</v>
      </c>
      <c r="B27" s="18">
        <f>[4]SCF!C23</f>
        <v>413794786</v>
      </c>
      <c r="C27" s="18">
        <v>98044265.039999992</v>
      </c>
      <c r="D27" s="18">
        <f t="shared" si="1"/>
        <v>-315750520.96000004</v>
      </c>
      <c r="E27" s="19">
        <f t="shared" si="3"/>
        <v>-76.30606562548617</v>
      </c>
    </row>
    <row r="28" spans="1:5" ht="15" customHeight="1" x14ac:dyDescent="0.3">
      <c r="A28" s="17" t="s">
        <v>22</v>
      </c>
      <c r="B28" s="18">
        <f>[4]SCF!C24</f>
        <v>0</v>
      </c>
      <c r="C28" s="18">
        <v>0</v>
      </c>
      <c r="D28" s="18">
        <f t="shared" si="1"/>
        <v>0</v>
      </c>
      <c r="E28" s="19">
        <f t="shared" si="3"/>
        <v>0</v>
      </c>
    </row>
    <row r="29" spans="1:5" ht="15" customHeight="1" x14ac:dyDescent="0.3">
      <c r="A29" s="14" t="s">
        <v>23</v>
      </c>
      <c r="B29" s="15">
        <f>[4]SCF!C25</f>
        <v>3905870</v>
      </c>
      <c r="C29" s="15">
        <v>12607341.879999999</v>
      </c>
      <c r="D29" s="15">
        <f t="shared" si="1"/>
        <v>8701471.879999999</v>
      </c>
      <c r="E29" s="16">
        <f t="shared" si="0"/>
        <v>222.77935210337262</v>
      </c>
    </row>
    <row r="30" spans="1:5" ht="15" customHeight="1" x14ac:dyDescent="0.3">
      <c r="A30" s="17" t="s">
        <v>24</v>
      </c>
      <c r="B30" s="18">
        <f>[4]SCF!C26</f>
        <v>3354000</v>
      </c>
      <c r="C30" s="18">
        <v>5757733.8700000001</v>
      </c>
      <c r="D30" s="18">
        <f t="shared" si="1"/>
        <v>2403733.87</v>
      </c>
      <c r="E30" s="19">
        <f t="shared" ref="E30:E32" si="4">IFERROR(+D30/B30*100,0)</f>
        <v>71.667676505664872</v>
      </c>
    </row>
    <row r="31" spans="1:5" ht="15" customHeight="1" x14ac:dyDescent="0.3">
      <c r="A31" s="17" t="s">
        <v>25</v>
      </c>
      <c r="B31" s="18">
        <f>[4]SCF!C27</f>
        <v>551870</v>
      </c>
      <c r="C31" s="18">
        <v>860534.64999999991</v>
      </c>
      <c r="D31" s="18">
        <f t="shared" si="1"/>
        <v>308664.64999999991</v>
      </c>
      <c r="E31" s="19">
        <f t="shared" si="4"/>
        <v>55.930681138673947</v>
      </c>
    </row>
    <row r="32" spans="1:5" x14ac:dyDescent="0.3">
      <c r="A32" s="17" t="s">
        <v>26</v>
      </c>
      <c r="B32" s="18">
        <f>[4]SCF!C28</f>
        <v>0</v>
      </c>
      <c r="C32" s="18">
        <v>5989073.3599999994</v>
      </c>
      <c r="D32" s="18">
        <f t="shared" si="1"/>
        <v>5989073.3599999994</v>
      </c>
      <c r="E32" s="19">
        <f t="shared" si="4"/>
        <v>0</v>
      </c>
    </row>
    <row r="33" spans="1:5" x14ac:dyDescent="0.3">
      <c r="A33" s="14" t="s">
        <v>27</v>
      </c>
      <c r="B33" s="15">
        <f>[4]SCF!C29</f>
        <v>0</v>
      </c>
      <c r="C33" s="15">
        <v>0</v>
      </c>
      <c r="D33" s="15">
        <f t="shared" si="1"/>
        <v>0</v>
      </c>
      <c r="E33" s="16" t="e">
        <f t="shared" si="0"/>
        <v>#DIV/0!</v>
      </c>
    </row>
    <row r="34" spans="1:5" ht="15" customHeight="1" x14ac:dyDescent="0.3">
      <c r="A34" s="17" t="s">
        <v>28</v>
      </c>
      <c r="B34" s="18">
        <f>[4]SCF!C30</f>
        <v>0</v>
      </c>
      <c r="C34" s="18">
        <v>0</v>
      </c>
      <c r="D34" s="18">
        <f t="shared" si="1"/>
        <v>0</v>
      </c>
      <c r="E34" s="19">
        <f t="shared" ref="E34:E41" si="5">IFERROR(+D34/B34*100,0)</f>
        <v>0</v>
      </c>
    </row>
    <row r="35" spans="1:5" ht="15" customHeight="1" x14ac:dyDescent="0.3">
      <c r="A35" s="17" t="s">
        <v>29</v>
      </c>
      <c r="B35" s="18">
        <f>[4]SCF!C31</f>
        <v>0</v>
      </c>
      <c r="C35" s="18">
        <v>0</v>
      </c>
      <c r="D35" s="18">
        <f t="shared" si="1"/>
        <v>0</v>
      </c>
      <c r="E35" s="19">
        <f t="shared" si="5"/>
        <v>0</v>
      </c>
    </row>
    <row r="36" spans="1:5" ht="20.399999999999999" customHeight="1" x14ac:dyDescent="0.3">
      <c r="A36" s="17" t="s">
        <v>30</v>
      </c>
      <c r="B36" s="18">
        <f>[4]SCF!C32</f>
        <v>0</v>
      </c>
      <c r="C36" s="18">
        <v>0</v>
      </c>
      <c r="D36" s="18">
        <f t="shared" si="1"/>
        <v>0</v>
      </c>
      <c r="E36" s="19">
        <f t="shared" si="5"/>
        <v>0</v>
      </c>
    </row>
    <row r="37" spans="1:5" ht="15" customHeight="1" x14ac:dyDescent="0.3">
      <c r="A37" s="17" t="s">
        <v>31</v>
      </c>
      <c r="B37" s="18">
        <f>[4]SCF!C33</f>
        <v>0</v>
      </c>
      <c r="C37" s="18">
        <v>0</v>
      </c>
      <c r="D37" s="18">
        <f t="shared" si="1"/>
        <v>0</v>
      </c>
      <c r="E37" s="19">
        <f t="shared" si="5"/>
        <v>0</v>
      </c>
    </row>
    <row r="38" spans="1:5" x14ac:dyDescent="0.3">
      <c r="A38" s="24" t="s">
        <v>32</v>
      </c>
      <c r="B38" s="18">
        <f>[4]SCF!C34</f>
        <v>0</v>
      </c>
      <c r="C38" s="18">
        <v>0</v>
      </c>
      <c r="D38" s="18">
        <f t="shared" si="1"/>
        <v>0</v>
      </c>
      <c r="E38" s="19">
        <f t="shared" si="5"/>
        <v>0</v>
      </c>
    </row>
    <row r="39" spans="1:5" ht="15" customHeight="1" x14ac:dyDescent="0.3">
      <c r="A39" s="24" t="s">
        <v>33</v>
      </c>
      <c r="B39" s="18">
        <f>[4]SCF!C35</f>
        <v>0</v>
      </c>
      <c r="C39" s="18">
        <v>0</v>
      </c>
      <c r="D39" s="18">
        <f t="shared" si="1"/>
        <v>0</v>
      </c>
      <c r="E39" s="19">
        <f t="shared" si="5"/>
        <v>0</v>
      </c>
    </row>
    <row r="40" spans="1:5" ht="15" customHeight="1" x14ac:dyDescent="0.3">
      <c r="A40" s="24" t="s">
        <v>34</v>
      </c>
      <c r="B40" s="18">
        <f>[4]SCF!C36</f>
        <v>0</v>
      </c>
      <c r="C40" s="18">
        <v>0</v>
      </c>
      <c r="D40" s="18">
        <f t="shared" si="1"/>
        <v>0</v>
      </c>
      <c r="E40" s="19">
        <f t="shared" si="5"/>
        <v>0</v>
      </c>
    </row>
    <row r="41" spans="1:5" ht="15" customHeight="1" x14ac:dyDescent="0.3">
      <c r="A41" s="24" t="s">
        <v>35</v>
      </c>
      <c r="B41" s="18">
        <f>[4]SCF!C37</f>
        <v>0</v>
      </c>
      <c r="C41" s="18">
        <v>0</v>
      </c>
      <c r="D41" s="18">
        <f t="shared" si="1"/>
        <v>0</v>
      </c>
      <c r="E41" s="19">
        <f t="shared" si="5"/>
        <v>0</v>
      </c>
    </row>
    <row r="42" spans="1:5" ht="15" customHeight="1" x14ac:dyDescent="0.3">
      <c r="A42" s="25" t="s">
        <v>36</v>
      </c>
      <c r="B42" s="26">
        <f>[4]SCF!C38</f>
        <v>3704177256</v>
      </c>
      <c r="C42" s="27">
        <v>1584654694.3399999</v>
      </c>
      <c r="D42" s="27">
        <f t="shared" si="1"/>
        <v>-2119522561.6600001</v>
      </c>
      <c r="E42" s="28">
        <f t="shared" si="0"/>
        <v>-57.219793092428617</v>
      </c>
    </row>
    <row r="43" spans="1:5" ht="18" customHeight="1" x14ac:dyDescent="0.3">
      <c r="A43" s="29" t="s">
        <v>9</v>
      </c>
      <c r="B43" s="3"/>
      <c r="C43" s="3"/>
      <c r="D43" s="3"/>
      <c r="E43" s="3"/>
    </row>
    <row r="44" spans="1:5" ht="15" customHeight="1" x14ac:dyDescent="0.3">
      <c r="A44" s="10" t="s">
        <v>37</v>
      </c>
      <c r="B44" s="11" t="s">
        <v>9</v>
      </c>
      <c r="C44" s="12" t="s">
        <v>9</v>
      </c>
      <c r="D44" s="11" t="s">
        <v>9</v>
      </c>
      <c r="E44" s="13" t="s">
        <v>9</v>
      </c>
    </row>
    <row r="45" spans="1:5" ht="15" customHeight="1" x14ac:dyDescent="0.3">
      <c r="A45" s="24" t="s">
        <v>38</v>
      </c>
      <c r="B45" s="18">
        <f>[4]SCF!C41</f>
        <v>2542737539</v>
      </c>
      <c r="C45" s="18">
        <v>1217888848.0999999</v>
      </c>
      <c r="D45" s="18">
        <f>C45-B45</f>
        <v>-1324848690.9000001</v>
      </c>
      <c r="E45" s="19">
        <f>IFERROR(+D45/B45*100,0)</f>
        <v>-52.103241902860042</v>
      </c>
    </row>
    <row r="46" spans="1:5" ht="15" customHeight="1" x14ac:dyDescent="0.3">
      <c r="A46" s="14" t="s">
        <v>39</v>
      </c>
      <c r="B46" s="15">
        <f>[4]SCF!C42</f>
        <v>305188036</v>
      </c>
      <c r="C46" s="15">
        <v>137276729.84999999</v>
      </c>
      <c r="D46" s="15">
        <f t="shared" ref="D46:D61" si="6">+B46-C46</f>
        <v>167911306.15000001</v>
      </c>
      <c r="E46" s="16">
        <f t="shared" ref="E46" si="7">+D46/B46*100</f>
        <v>55.018967437504664</v>
      </c>
    </row>
    <row r="47" spans="1:5" ht="15" customHeight="1" x14ac:dyDescent="0.3">
      <c r="A47" s="17" t="s">
        <v>40</v>
      </c>
      <c r="B47" s="18">
        <f>[4]SCF!C43</f>
        <v>120107802</v>
      </c>
      <c r="C47" s="18">
        <v>42299617.159999996</v>
      </c>
      <c r="D47" s="18">
        <f t="shared" si="6"/>
        <v>77808184.840000004</v>
      </c>
      <c r="E47" s="19">
        <f t="shared" ref="E47:E61" si="8">IFERROR(+D47/B47*100,0)</f>
        <v>64.78195716211674</v>
      </c>
    </row>
    <row r="48" spans="1:5" ht="15" customHeight="1" x14ac:dyDescent="0.3">
      <c r="A48" s="17" t="s">
        <v>41</v>
      </c>
      <c r="B48" s="18">
        <f>[4]SCF!C44</f>
        <v>12199797</v>
      </c>
      <c r="C48" s="18">
        <v>5544076.0499999998</v>
      </c>
      <c r="D48" s="18">
        <f t="shared" si="6"/>
        <v>6655720.9500000002</v>
      </c>
      <c r="E48" s="19">
        <f t="shared" si="8"/>
        <v>54.555997530122838</v>
      </c>
    </row>
    <row r="49" spans="1:5" ht="15" customHeight="1" x14ac:dyDescent="0.3">
      <c r="A49" s="17" t="s">
        <v>42</v>
      </c>
      <c r="B49" s="18">
        <f>[4]SCF!C45</f>
        <v>53032482</v>
      </c>
      <c r="C49" s="18">
        <v>34864730.280000001</v>
      </c>
      <c r="D49" s="18">
        <f t="shared" si="6"/>
        <v>18167751.719999999</v>
      </c>
      <c r="E49" s="19">
        <f t="shared" si="8"/>
        <v>34.257781334843045</v>
      </c>
    </row>
    <row r="50" spans="1:5" ht="15" customHeight="1" x14ac:dyDescent="0.3">
      <c r="A50" s="17" t="s">
        <v>43</v>
      </c>
      <c r="B50" s="18">
        <f>[4]SCF!C46</f>
        <v>6920720</v>
      </c>
      <c r="C50" s="18">
        <v>11264727.199999999</v>
      </c>
      <c r="D50" s="18">
        <f t="shared" si="6"/>
        <v>-4344007.1999999993</v>
      </c>
      <c r="E50" s="19">
        <f t="shared" si="8"/>
        <v>-62.768139731126226</v>
      </c>
    </row>
    <row r="51" spans="1:5" ht="15" customHeight="1" x14ac:dyDescent="0.3">
      <c r="A51" s="17" t="s">
        <v>44</v>
      </c>
      <c r="B51" s="18">
        <f>[4]SCF!C47</f>
        <v>4456263</v>
      </c>
      <c r="C51" s="18">
        <v>2373675.64</v>
      </c>
      <c r="D51" s="18">
        <f t="shared" si="6"/>
        <v>2082587.3599999999</v>
      </c>
      <c r="E51" s="19">
        <f t="shared" si="8"/>
        <v>46.733941870127502</v>
      </c>
    </row>
    <row r="52" spans="1:5" x14ac:dyDescent="0.3">
      <c r="A52" s="17" t="s">
        <v>45</v>
      </c>
      <c r="B52" s="18">
        <f>[4]SCF!C48</f>
        <v>3182660</v>
      </c>
      <c r="C52" s="18">
        <v>1007051.65</v>
      </c>
      <c r="D52" s="18">
        <f t="shared" si="6"/>
        <v>2175608.35</v>
      </c>
      <c r="E52" s="19">
        <f t="shared" si="8"/>
        <v>68.358176808078781</v>
      </c>
    </row>
    <row r="53" spans="1:5" ht="15" customHeight="1" x14ac:dyDescent="0.3">
      <c r="A53" s="17" t="s">
        <v>46</v>
      </c>
      <c r="B53" s="18">
        <f>[4]SCF!C49</f>
        <v>17473250</v>
      </c>
      <c r="C53" s="18">
        <v>5823602.1099999994</v>
      </c>
      <c r="D53" s="18">
        <f t="shared" si="6"/>
        <v>11649647.890000001</v>
      </c>
      <c r="E53" s="19">
        <f t="shared" si="8"/>
        <v>66.671328401985903</v>
      </c>
    </row>
    <row r="54" spans="1:5" ht="15" customHeight="1" x14ac:dyDescent="0.3">
      <c r="A54" s="17" t="s">
        <v>47</v>
      </c>
      <c r="B54" s="18">
        <f>[4]SCF!C50</f>
        <v>32014317</v>
      </c>
      <c r="C54" s="18">
        <v>16006080.32</v>
      </c>
      <c r="D54" s="18">
        <f t="shared" si="6"/>
        <v>16008236.68</v>
      </c>
      <c r="E54" s="19">
        <f t="shared" si="8"/>
        <v>50.003367805722668</v>
      </c>
    </row>
    <row r="55" spans="1:5" ht="15" customHeight="1" x14ac:dyDescent="0.3">
      <c r="A55" s="17" t="s">
        <v>48</v>
      </c>
      <c r="B55" s="18">
        <f>[4]SCF!C51</f>
        <v>3360000</v>
      </c>
      <c r="C55" s="18">
        <v>1693000</v>
      </c>
      <c r="D55" s="18">
        <f t="shared" si="6"/>
        <v>1667000</v>
      </c>
      <c r="E55" s="19">
        <f t="shared" si="8"/>
        <v>49.613095238095241</v>
      </c>
    </row>
    <row r="56" spans="1:5" ht="15" customHeight="1" x14ac:dyDescent="0.3">
      <c r="A56" s="17" t="s">
        <v>49</v>
      </c>
      <c r="B56" s="18">
        <f>[4]SCF!C52</f>
        <v>6456200</v>
      </c>
      <c r="C56" s="18">
        <v>2219000</v>
      </c>
      <c r="D56" s="18">
        <f t="shared" si="6"/>
        <v>4237200</v>
      </c>
      <c r="E56" s="19">
        <f t="shared" si="8"/>
        <v>65.629937114711439</v>
      </c>
    </row>
    <row r="57" spans="1:5" ht="15" customHeight="1" x14ac:dyDescent="0.3">
      <c r="A57" s="17" t="s">
        <v>50</v>
      </c>
      <c r="B57" s="18">
        <f>[4]SCF!C53</f>
        <v>24294450</v>
      </c>
      <c r="C57" s="18">
        <v>7139822.6899999995</v>
      </c>
      <c r="D57" s="18">
        <f t="shared" si="6"/>
        <v>17154627.310000002</v>
      </c>
      <c r="E57" s="19">
        <f t="shared" si="8"/>
        <v>70.611301387765522</v>
      </c>
    </row>
    <row r="58" spans="1:5" ht="15" customHeight="1" x14ac:dyDescent="0.3">
      <c r="A58" s="17" t="s">
        <v>51</v>
      </c>
      <c r="B58" s="18">
        <f>[4]SCF!C54</f>
        <v>2776500</v>
      </c>
      <c r="C58" s="18">
        <v>740831</v>
      </c>
      <c r="D58" s="18">
        <f t="shared" si="6"/>
        <v>2035669</v>
      </c>
      <c r="E58" s="19">
        <f t="shared" si="8"/>
        <v>73.31781019268864</v>
      </c>
    </row>
    <row r="59" spans="1:5" ht="15" customHeight="1" x14ac:dyDescent="0.3">
      <c r="A59" s="17" t="s">
        <v>52</v>
      </c>
      <c r="B59" s="18">
        <f>[4]SCF!C55</f>
        <v>11772800</v>
      </c>
      <c r="C59" s="18">
        <v>3487233.3</v>
      </c>
      <c r="D59" s="18">
        <f t="shared" si="6"/>
        <v>8285566.7000000002</v>
      </c>
      <c r="E59" s="19">
        <f t="shared" si="8"/>
        <v>70.378896269366678</v>
      </c>
    </row>
    <row r="60" spans="1:5" ht="15" customHeight="1" x14ac:dyDescent="0.3">
      <c r="A60" s="17" t="s">
        <v>53</v>
      </c>
      <c r="B60" s="18">
        <f>[4]SCF!C56</f>
        <v>1699788</v>
      </c>
      <c r="C60" s="18">
        <v>967630.05999999994</v>
      </c>
      <c r="D60" s="18">
        <f t="shared" si="6"/>
        <v>732157.94000000006</v>
      </c>
      <c r="E60" s="19">
        <f t="shared" si="8"/>
        <v>43.073485634679152</v>
      </c>
    </row>
    <row r="61" spans="1:5" ht="15" customHeight="1" x14ac:dyDescent="0.3">
      <c r="A61" s="17" t="s">
        <v>54</v>
      </c>
      <c r="B61" s="18">
        <f>[4]SCF!C57</f>
        <v>5441007</v>
      </c>
      <c r="C61" s="18">
        <v>1845652.39</v>
      </c>
      <c r="D61" s="18">
        <f t="shared" si="6"/>
        <v>3595354.6100000003</v>
      </c>
      <c r="E61" s="19">
        <f t="shared" si="8"/>
        <v>66.078845515177619</v>
      </c>
    </row>
    <row r="62" spans="1:5" ht="15" customHeight="1" x14ac:dyDescent="0.3">
      <c r="A62" s="10" t="s">
        <v>55</v>
      </c>
      <c r="B62" s="11" t="s">
        <v>9</v>
      </c>
      <c r="C62" s="18"/>
      <c r="D62" s="11" t="s">
        <v>9</v>
      </c>
      <c r="E62" s="13" t="s">
        <v>9</v>
      </c>
    </row>
    <row r="63" spans="1:5" x14ac:dyDescent="0.3">
      <c r="A63" s="24" t="s">
        <v>56</v>
      </c>
      <c r="B63" s="18">
        <f>[4]SCF!C60</f>
        <v>0</v>
      </c>
      <c r="C63" s="18">
        <v>0</v>
      </c>
      <c r="D63" s="18">
        <f t="shared" ref="D63:D67" si="9">C63-B63</f>
        <v>0</v>
      </c>
      <c r="E63" s="19">
        <f t="shared" ref="E63:E67" si="10">IFERROR(+D63/B63*100,0)</f>
        <v>0</v>
      </c>
    </row>
    <row r="64" spans="1:5" x14ac:dyDescent="0.3">
      <c r="A64" s="24" t="s">
        <v>57</v>
      </c>
      <c r="B64" s="18">
        <f>[4]SCF!C61</f>
        <v>67230560</v>
      </c>
      <c r="C64" s="18">
        <v>13082311.32</v>
      </c>
      <c r="D64" s="18">
        <f t="shared" si="9"/>
        <v>-54148248.68</v>
      </c>
      <c r="E64" s="19">
        <f t="shared" si="10"/>
        <v>-80.54112397695333</v>
      </c>
    </row>
    <row r="65" spans="1:5" ht="15" customHeight="1" x14ac:dyDescent="0.3">
      <c r="A65" s="24" t="s">
        <v>58</v>
      </c>
      <c r="B65" s="18">
        <f>[4]SCF!C62</f>
        <v>0</v>
      </c>
      <c r="C65" s="18">
        <v>0</v>
      </c>
      <c r="D65" s="18">
        <f t="shared" si="9"/>
        <v>0</v>
      </c>
      <c r="E65" s="19">
        <f t="shared" si="10"/>
        <v>0</v>
      </c>
    </row>
    <row r="66" spans="1:5" ht="15" customHeight="1" x14ac:dyDescent="0.3">
      <c r="A66" s="24" t="s">
        <v>59</v>
      </c>
      <c r="B66" s="18">
        <f>[4]SCF!C63</f>
        <v>0</v>
      </c>
      <c r="C66" s="18">
        <v>0</v>
      </c>
      <c r="D66" s="18">
        <f t="shared" si="9"/>
        <v>0</v>
      </c>
      <c r="E66" s="19">
        <f t="shared" si="10"/>
        <v>0</v>
      </c>
    </row>
    <row r="67" spans="1:5" ht="15" customHeight="1" x14ac:dyDescent="0.3">
      <c r="A67" s="24" t="s">
        <v>60</v>
      </c>
      <c r="B67" s="18">
        <f>[4]SCF!C64</f>
        <v>0</v>
      </c>
      <c r="C67" s="18">
        <v>0</v>
      </c>
      <c r="D67" s="18">
        <f t="shared" si="9"/>
        <v>0</v>
      </c>
      <c r="E67" s="19">
        <f t="shared" si="10"/>
        <v>0</v>
      </c>
    </row>
    <row r="68" spans="1:5" ht="15" customHeight="1" x14ac:dyDescent="0.3">
      <c r="A68" s="30" t="s">
        <v>61</v>
      </c>
      <c r="B68" s="15">
        <f>+B63+B64+B65+B66+B67</f>
        <v>67230560</v>
      </c>
      <c r="C68" s="31">
        <v>13082311.32</v>
      </c>
      <c r="D68" s="31">
        <f t="shared" ref="D68" si="11">+C68-B68</f>
        <v>-54148248.68</v>
      </c>
      <c r="E68" s="32">
        <f t="shared" ref="E68" si="12">+D68/B68*100</f>
        <v>-80.54112397695333</v>
      </c>
    </row>
    <row r="69" spans="1:5" ht="15" customHeight="1" x14ac:dyDescent="0.3">
      <c r="A69" s="10" t="s">
        <v>62</v>
      </c>
      <c r="B69" s="11" t="s">
        <v>9</v>
      </c>
      <c r="C69" s="12" t="s">
        <v>9</v>
      </c>
      <c r="D69" s="11" t="s">
        <v>9</v>
      </c>
      <c r="E69" s="13" t="s">
        <v>9</v>
      </c>
    </row>
    <row r="70" spans="1:5" ht="15" customHeight="1" x14ac:dyDescent="0.3">
      <c r="A70" s="14" t="s">
        <v>63</v>
      </c>
      <c r="B70" s="15">
        <f>[4]SCF!C67</f>
        <v>55171770.75</v>
      </c>
      <c r="C70" s="15">
        <v>24441883.530000001</v>
      </c>
      <c r="D70" s="15">
        <f t="shared" ref="D70:D82" si="13">+C70-B70</f>
        <v>-30729887.219999999</v>
      </c>
      <c r="E70" s="16">
        <f t="shared" ref="E70:E82" si="14">+D70/B70*100</f>
        <v>-55.698569761783467</v>
      </c>
    </row>
    <row r="71" spans="1:5" ht="15" customHeight="1" x14ac:dyDescent="0.3">
      <c r="A71" s="17" t="s">
        <v>14</v>
      </c>
      <c r="B71" s="18">
        <f>[4]SCF!C68</f>
        <v>18390590.25</v>
      </c>
      <c r="C71" s="18">
        <v>19579502.960000001</v>
      </c>
      <c r="D71" s="18">
        <f t="shared" si="13"/>
        <v>1188912.7100000009</v>
      </c>
      <c r="E71" s="19">
        <f t="shared" ref="E71:E81" si="15">IFERROR(+D71/B71*100,0)</f>
        <v>6.4647882087417008</v>
      </c>
    </row>
    <row r="72" spans="1:5" ht="15" customHeight="1" x14ac:dyDescent="0.3">
      <c r="A72" s="17" t="s">
        <v>15</v>
      </c>
      <c r="B72" s="18">
        <f>[4]SCF!C69</f>
        <v>18390590.25</v>
      </c>
      <c r="C72" s="18">
        <v>166552.43</v>
      </c>
      <c r="D72" s="18">
        <f t="shared" si="13"/>
        <v>-18224037.82</v>
      </c>
      <c r="E72" s="19">
        <f t="shared" si="15"/>
        <v>-99.094360606506356</v>
      </c>
    </row>
    <row r="73" spans="1:5" ht="15" customHeight="1" x14ac:dyDescent="0.3">
      <c r="A73" s="17" t="s">
        <v>16</v>
      </c>
      <c r="B73" s="18">
        <f>[4]SCF!C70</f>
        <v>0</v>
      </c>
      <c r="C73" s="18">
        <v>0</v>
      </c>
      <c r="D73" s="18">
        <f t="shared" si="13"/>
        <v>0</v>
      </c>
      <c r="E73" s="19">
        <f t="shared" si="15"/>
        <v>0</v>
      </c>
    </row>
    <row r="74" spans="1:5" ht="15" customHeight="1" x14ac:dyDescent="0.3">
      <c r="A74" s="17" t="s">
        <v>64</v>
      </c>
      <c r="B74" s="18">
        <f>[4]SCF!C71</f>
        <v>0</v>
      </c>
      <c r="C74" s="18">
        <v>0</v>
      </c>
      <c r="D74" s="18">
        <f t="shared" si="13"/>
        <v>0</v>
      </c>
      <c r="E74" s="19">
        <f t="shared" si="15"/>
        <v>0</v>
      </c>
    </row>
    <row r="75" spans="1:5" ht="15" customHeight="1" x14ac:dyDescent="0.3">
      <c r="A75" s="17" t="s">
        <v>18</v>
      </c>
      <c r="B75" s="18">
        <f>[4]SCF!C72</f>
        <v>18390590.25</v>
      </c>
      <c r="C75" s="18">
        <v>4695828.1400000006</v>
      </c>
      <c r="D75" s="18">
        <f t="shared" si="13"/>
        <v>-13694762.109999999</v>
      </c>
      <c r="E75" s="19">
        <f t="shared" si="15"/>
        <v>-74.466136887585748</v>
      </c>
    </row>
    <row r="76" spans="1:5" ht="15" customHeight="1" x14ac:dyDescent="0.3">
      <c r="A76" s="17" t="s">
        <v>19</v>
      </c>
      <c r="B76" s="18">
        <f>[4]SCF!C73</f>
        <v>0</v>
      </c>
      <c r="C76" s="18">
        <v>0</v>
      </c>
      <c r="D76" s="18">
        <f t="shared" si="13"/>
        <v>0</v>
      </c>
      <c r="E76" s="19">
        <f t="shared" si="15"/>
        <v>0</v>
      </c>
    </row>
    <row r="77" spans="1:5" x14ac:dyDescent="0.3">
      <c r="A77" s="24" t="s">
        <v>65</v>
      </c>
      <c r="B77" s="18">
        <f>[4]SCF!C74</f>
        <v>18390590.25</v>
      </c>
      <c r="C77" s="18">
        <v>817698.93</v>
      </c>
      <c r="D77" s="18">
        <f t="shared" ref="D77:D81" si="16">C77-B77</f>
        <v>-17572891.32</v>
      </c>
      <c r="E77" s="19">
        <f t="shared" si="15"/>
        <v>-95.553710245923185</v>
      </c>
    </row>
    <row r="78" spans="1:5" x14ac:dyDescent="0.3">
      <c r="A78" s="24" t="s">
        <v>66</v>
      </c>
      <c r="B78" s="18">
        <f>[4]SCF!C75</f>
        <v>413794786</v>
      </c>
      <c r="C78" s="18">
        <v>8946545.7400000002</v>
      </c>
      <c r="D78" s="18">
        <f t="shared" si="16"/>
        <v>-404848240.25999999</v>
      </c>
      <c r="E78" s="19">
        <f t="shared" si="15"/>
        <v>-97.837926904182879</v>
      </c>
    </row>
    <row r="79" spans="1:5" ht="15" customHeight="1" x14ac:dyDescent="0.3">
      <c r="A79" s="24" t="s">
        <v>67</v>
      </c>
      <c r="B79" s="18">
        <f>[4]SCF!C76</f>
        <v>0</v>
      </c>
      <c r="C79" s="18">
        <v>17817163.310000002</v>
      </c>
      <c r="D79" s="18">
        <f t="shared" si="16"/>
        <v>17817163.310000002</v>
      </c>
      <c r="E79" s="19">
        <f t="shared" si="15"/>
        <v>0</v>
      </c>
    </row>
    <row r="80" spans="1:5" x14ac:dyDescent="0.3">
      <c r="A80" s="24" t="s">
        <v>68</v>
      </c>
      <c r="B80" s="18">
        <f>[4]SCF!C77</f>
        <v>0</v>
      </c>
      <c r="C80" s="18">
        <v>7559724.0300000003</v>
      </c>
      <c r="D80" s="18">
        <f t="shared" si="16"/>
        <v>7559724.0300000003</v>
      </c>
      <c r="E80" s="19">
        <f t="shared" si="15"/>
        <v>0</v>
      </c>
    </row>
    <row r="81" spans="1:5" x14ac:dyDescent="0.3">
      <c r="A81" s="24" t="s">
        <v>69</v>
      </c>
      <c r="B81" s="18">
        <f>[4]SCF!C78</f>
        <v>0</v>
      </c>
      <c r="C81" s="18">
        <v>3523876.34</v>
      </c>
      <c r="D81" s="18">
        <f t="shared" si="16"/>
        <v>3523876.34</v>
      </c>
      <c r="E81" s="19">
        <f t="shared" si="15"/>
        <v>0</v>
      </c>
    </row>
    <row r="82" spans="1:5" ht="15" customHeight="1" x14ac:dyDescent="0.3">
      <c r="A82" s="30" t="s">
        <v>70</v>
      </c>
      <c r="B82" s="15">
        <f>+B70+B77+B78+B79+B80+B81</f>
        <v>487357147</v>
      </c>
      <c r="C82" s="31">
        <v>63106891.88000001</v>
      </c>
      <c r="D82" s="31">
        <f t="shared" si="13"/>
        <v>-424250255.12</v>
      </c>
      <c r="E82" s="32">
        <f t="shared" si="14"/>
        <v>-87.051202127954014</v>
      </c>
    </row>
    <row r="83" spans="1:5" ht="15" customHeight="1" x14ac:dyDescent="0.3">
      <c r="A83" s="10" t="s">
        <v>71</v>
      </c>
      <c r="B83" s="11" t="s">
        <v>9</v>
      </c>
      <c r="C83" s="12" t="s">
        <v>9</v>
      </c>
      <c r="D83" s="11" t="s">
        <v>9</v>
      </c>
      <c r="E83" s="13" t="s">
        <v>9</v>
      </c>
    </row>
    <row r="84" spans="1:5" ht="15" customHeight="1" x14ac:dyDescent="0.3">
      <c r="A84" s="24" t="s">
        <v>72</v>
      </c>
      <c r="B84" s="18">
        <f>[4]SCF!C81</f>
        <v>0</v>
      </c>
      <c r="C84" s="18">
        <v>0</v>
      </c>
      <c r="D84" s="18">
        <f t="shared" ref="D84:D88" si="17">+C84-B84</f>
        <v>0</v>
      </c>
      <c r="E84" s="19">
        <f t="shared" ref="E84:E86" si="18">IFERROR(+D84/B84*100,0)</f>
        <v>0</v>
      </c>
    </row>
    <row r="85" spans="1:5" ht="15" customHeight="1" x14ac:dyDescent="0.3">
      <c r="A85" s="24" t="s">
        <v>73</v>
      </c>
      <c r="B85" s="18">
        <f>[4]SCF!C82</f>
        <v>345516968</v>
      </c>
      <c r="C85" s="18">
        <v>56392424.330000006</v>
      </c>
      <c r="D85" s="18">
        <f t="shared" si="17"/>
        <v>-289124543.67000002</v>
      </c>
      <c r="E85" s="19">
        <f t="shared" si="18"/>
        <v>-83.678826352169196</v>
      </c>
    </row>
    <row r="86" spans="1:5" ht="15" customHeight="1" x14ac:dyDescent="0.3">
      <c r="A86" s="24" t="s">
        <v>74</v>
      </c>
      <c r="B86" s="18">
        <f>[4]SCF!C83</f>
        <v>134342360</v>
      </c>
      <c r="C86" s="18">
        <v>1885923.0899999999</v>
      </c>
      <c r="D86" s="18">
        <f t="shared" si="17"/>
        <v>-132456436.91</v>
      </c>
      <c r="E86" s="19">
        <f t="shared" si="18"/>
        <v>-98.596181360815748</v>
      </c>
    </row>
    <row r="87" spans="1:5" ht="15" customHeight="1" x14ac:dyDescent="0.3">
      <c r="A87" s="30" t="s">
        <v>75</v>
      </c>
      <c r="B87" s="33">
        <f>+B84+B85+B86</f>
        <v>479859328</v>
      </c>
      <c r="C87" s="31">
        <v>58278347.420000002</v>
      </c>
      <c r="D87" s="31">
        <f t="shared" si="17"/>
        <v>-421580980.57999998</v>
      </c>
      <c r="E87" s="32">
        <f>+D87/B87*100</f>
        <v>-87.855118360854291</v>
      </c>
    </row>
    <row r="88" spans="1:5" ht="18" customHeight="1" x14ac:dyDescent="0.3">
      <c r="A88" s="25" t="s">
        <v>76</v>
      </c>
      <c r="B88" s="27">
        <f>+B45+B46+B68+B82+B87</f>
        <v>3882372610</v>
      </c>
      <c r="C88" s="27">
        <v>1489633128.5699999</v>
      </c>
      <c r="D88" s="27">
        <f t="shared" si="17"/>
        <v>-2392739481.4300003</v>
      </c>
      <c r="E88" s="28">
        <f>+D88/B88*100</f>
        <v>-61.630856226084909</v>
      </c>
    </row>
    <row r="89" spans="1:5" x14ac:dyDescent="0.3">
      <c r="A89" s="29" t="s">
        <v>9</v>
      </c>
      <c r="B89" s="3"/>
      <c r="C89" s="3"/>
      <c r="D89" s="3"/>
      <c r="E89" s="3"/>
    </row>
    <row r="90" spans="1:5" ht="15" customHeight="1" x14ac:dyDescent="0.3">
      <c r="A90" s="10" t="s">
        <v>77</v>
      </c>
      <c r="B90" s="11" t="s">
        <v>9</v>
      </c>
      <c r="C90" s="12" t="s">
        <v>9</v>
      </c>
      <c r="D90" s="11" t="s">
        <v>9</v>
      </c>
      <c r="E90" s="13" t="s">
        <v>9</v>
      </c>
    </row>
    <row r="91" spans="1:5" x14ac:dyDescent="0.3">
      <c r="A91" s="24" t="s">
        <v>78</v>
      </c>
      <c r="B91" s="18">
        <f>[4]SCF!C88</f>
        <v>95491586</v>
      </c>
      <c r="C91" s="18">
        <v>39287495.280000001</v>
      </c>
      <c r="D91" s="18">
        <f t="shared" ref="D91:D98" si="19">+C91-B91</f>
        <v>-56204090.719999999</v>
      </c>
      <c r="E91" s="19">
        <f>IFERROR(+D91/B91*100,0)</f>
        <v>-58.857636650835389</v>
      </c>
    </row>
    <row r="92" spans="1:5" ht="15" customHeight="1" x14ac:dyDescent="0.3">
      <c r="A92" s="24" t="s">
        <v>79</v>
      </c>
      <c r="B92" s="18">
        <f>[4]SCF!C89</f>
        <v>0</v>
      </c>
      <c r="C92" s="18">
        <v>0</v>
      </c>
      <c r="D92" s="18">
        <f t="shared" si="19"/>
        <v>0</v>
      </c>
      <c r="E92" s="19">
        <f t="shared" ref="E92:E97" si="20">IFERROR(+D92/B92*100,0)</f>
        <v>0</v>
      </c>
    </row>
    <row r="93" spans="1:5" ht="15" customHeight="1" x14ac:dyDescent="0.3">
      <c r="A93" s="24" t="s">
        <v>80</v>
      </c>
      <c r="B93" s="18">
        <f>[4]SCF!C90</f>
        <v>4440000</v>
      </c>
      <c r="C93" s="18">
        <v>4858023</v>
      </c>
      <c r="D93" s="18">
        <f t="shared" si="19"/>
        <v>418023</v>
      </c>
      <c r="E93" s="19">
        <f t="shared" si="20"/>
        <v>9.4149324324324333</v>
      </c>
    </row>
    <row r="94" spans="1:5" ht="15" customHeight="1" x14ac:dyDescent="0.3">
      <c r="A94" s="24" t="s">
        <v>81</v>
      </c>
      <c r="B94" s="18">
        <f>[4]SCF!C91</f>
        <v>0</v>
      </c>
      <c r="C94" s="18">
        <v>0</v>
      </c>
      <c r="D94" s="18">
        <f t="shared" si="19"/>
        <v>0</v>
      </c>
      <c r="E94" s="19">
        <f t="shared" si="20"/>
        <v>0</v>
      </c>
    </row>
    <row r="95" spans="1:5" ht="15" customHeight="1" x14ac:dyDescent="0.3">
      <c r="A95" s="24" t="s">
        <v>82</v>
      </c>
      <c r="B95" s="18">
        <f>[4]SCF!C92</f>
        <v>0</v>
      </c>
      <c r="C95" s="18">
        <v>0</v>
      </c>
      <c r="D95" s="18">
        <f t="shared" si="19"/>
        <v>0</v>
      </c>
      <c r="E95" s="19">
        <f t="shared" si="20"/>
        <v>0</v>
      </c>
    </row>
    <row r="96" spans="1:5" ht="15" customHeight="1" x14ac:dyDescent="0.3">
      <c r="A96" s="24" t="s">
        <v>83</v>
      </c>
      <c r="B96" s="18">
        <f>[4]SCF!C93</f>
        <v>0</v>
      </c>
      <c r="C96" s="18">
        <v>0</v>
      </c>
      <c r="D96" s="18">
        <f t="shared" si="19"/>
        <v>0</v>
      </c>
      <c r="E96" s="19">
        <f t="shared" si="20"/>
        <v>0</v>
      </c>
    </row>
    <row r="97" spans="1:5" x14ac:dyDescent="0.3">
      <c r="A97" s="24" t="s">
        <v>84</v>
      </c>
      <c r="B97" s="18">
        <f>[4]SCF!C94</f>
        <v>0</v>
      </c>
      <c r="C97" s="18">
        <v>0</v>
      </c>
      <c r="D97" s="18">
        <f t="shared" si="19"/>
        <v>0</v>
      </c>
      <c r="E97" s="19">
        <f t="shared" si="20"/>
        <v>0</v>
      </c>
    </row>
    <row r="98" spans="1:5" ht="15" customHeight="1" x14ac:dyDescent="0.3">
      <c r="A98" s="30" t="s">
        <v>85</v>
      </c>
      <c r="B98" s="33">
        <f>SUM(B91:B97)</f>
        <v>99931586</v>
      </c>
      <c r="C98" s="31">
        <v>44145518.280000001</v>
      </c>
      <c r="D98" s="31">
        <f t="shared" si="19"/>
        <v>-55786067.719999999</v>
      </c>
      <c r="E98" s="32">
        <f t="shared" ref="E98" si="21">+D98/B98*100</f>
        <v>-55.824259328777195</v>
      </c>
    </row>
    <row r="99" spans="1:5" ht="15" customHeight="1" x14ac:dyDescent="0.3">
      <c r="A99" s="34" t="s">
        <v>86</v>
      </c>
      <c r="B99" s="35">
        <f>+B42-B88-B98</f>
        <v>-278126940</v>
      </c>
      <c r="C99" s="36">
        <v>50876047.48999998</v>
      </c>
      <c r="D99" s="37" t="s">
        <v>9</v>
      </c>
      <c r="E99" s="38" t="s">
        <v>9</v>
      </c>
    </row>
    <row r="100" spans="1:5" ht="15" customHeight="1" x14ac:dyDescent="0.3">
      <c r="A100" s="39" t="s">
        <v>87</v>
      </c>
      <c r="B100" s="18">
        <f>[4]SCF!$C$97</f>
        <v>417100717</v>
      </c>
      <c r="C100" s="18">
        <v>500024952.68000001</v>
      </c>
      <c r="D100" s="40" t="s">
        <v>9</v>
      </c>
      <c r="E100" s="41" t="s">
        <v>9</v>
      </c>
    </row>
    <row r="101" spans="1:5" ht="15" customHeight="1" x14ac:dyDescent="0.3">
      <c r="A101" s="34" t="s">
        <v>88</v>
      </c>
      <c r="B101" s="35">
        <f>B99+B100</f>
        <v>138973777</v>
      </c>
      <c r="C101" s="36">
        <v>550901000.16999996</v>
      </c>
      <c r="D101" s="42" t="s">
        <v>9</v>
      </c>
      <c r="E101" s="43" t="s">
        <v>9</v>
      </c>
    </row>
  </sheetData>
  <mergeCells count="7">
    <mergeCell ref="A89:E89"/>
    <mergeCell ref="A2:A11"/>
    <mergeCell ref="B2:D2"/>
    <mergeCell ref="E4:E7"/>
    <mergeCell ref="B7:D8"/>
    <mergeCell ref="B9:C10"/>
    <mergeCell ref="A43:E43"/>
  </mergeCells>
  <pageMargins left="0.7" right="0.7" top="0" bottom="0.39237" header="0" footer="0"/>
  <pageSetup paperSize="5" orientation="landscape" horizontalDpi="300" verticalDpi="300" r:id="rId1"/>
  <headerFooter alignWithMargins="0">
    <oddFooter>&amp;L&amp;"Segoe UI,Bold"&amp;8 Last Refresh Date: Jan 31, 2020 &amp;R&amp;"Segoe UI,Bold"&amp;8 Page 1 of 1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101"/>
  <sheetViews>
    <sheetView showGridLines="0" zoomScaleNormal="100" workbookViewId="0">
      <selection activeCell="H20" sqref="H20"/>
    </sheetView>
  </sheetViews>
  <sheetFormatPr defaultRowHeight="14.4" x14ac:dyDescent="0.3"/>
  <cols>
    <col min="1" max="1" width="33" style="1" customWidth="1"/>
    <col min="2" max="2" width="20.33203125" style="1" customWidth="1"/>
    <col min="3" max="3" width="23.5546875" style="1" customWidth="1"/>
    <col min="4" max="4" width="16.5546875" style="1" customWidth="1"/>
    <col min="5" max="5" width="17.44140625" style="1" customWidth="1"/>
    <col min="6" max="16384" width="8.88671875" style="1"/>
  </cols>
  <sheetData>
    <row r="1" spans="1:5" ht="16.8" customHeight="1" x14ac:dyDescent="0.3">
      <c r="B1" s="2" t="s">
        <v>0</v>
      </c>
    </row>
    <row r="2" spans="1:5" ht="12.9" customHeight="1" x14ac:dyDescent="0.3">
      <c r="A2" s="3"/>
      <c r="B2" s="4" t="s">
        <v>1</v>
      </c>
      <c r="C2" s="3"/>
      <c r="D2" s="3"/>
    </row>
    <row r="3" spans="1:5" ht="0.6" customHeight="1" x14ac:dyDescent="0.3">
      <c r="A3" s="3"/>
    </row>
    <row r="4" spans="1:5" ht="0.45" customHeight="1" x14ac:dyDescent="0.3">
      <c r="A4" s="3"/>
      <c r="E4" s="3"/>
    </row>
    <row r="5" spans="1:5" ht="4.8" customHeight="1" x14ac:dyDescent="0.3">
      <c r="A5" s="3"/>
      <c r="E5" s="3"/>
    </row>
    <row r="6" spans="1:5" ht="0.6" customHeight="1" x14ac:dyDescent="0.3">
      <c r="A6" s="3"/>
      <c r="E6" s="3"/>
    </row>
    <row r="7" spans="1:5" ht="2.4" customHeight="1" x14ac:dyDescent="0.3">
      <c r="A7" s="3"/>
      <c r="B7" s="5" t="s">
        <v>2</v>
      </c>
      <c r="C7" s="5"/>
      <c r="D7" s="5"/>
      <c r="E7" s="3"/>
    </row>
    <row r="8" spans="1:5" ht="16.8" customHeight="1" x14ac:dyDescent="0.3">
      <c r="A8" s="3"/>
      <c r="B8" s="5"/>
      <c r="C8" s="5"/>
      <c r="D8" s="5"/>
    </row>
    <row r="9" spans="1:5" ht="1.95" customHeight="1" x14ac:dyDescent="0.3">
      <c r="A9" s="3"/>
      <c r="B9" s="6" t="str">
        <f>+CONCATENATE("JUNE 2023,"&amp;" "&amp;B13)</f>
        <v>JUNE 2023, CEBECO II</v>
      </c>
      <c r="C9" s="6"/>
    </row>
    <row r="10" spans="1:5" ht="15.6" customHeight="1" x14ac:dyDescent="0.3">
      <c r="A10" s="3"/>
      <c r="B10" s="6"/>
      <c r="C10" s="6"/>
    </row>
    <row r="11" spans="1:5" ht="0.45" customHeight="1" x14ac:dyDescent="0.3">
      <c r="A11" s="3"/>
    </row>
    <row r="12" spans="1:5" ht="0" hidden="1" customHeight="1" x14ac:dyDescent="0.3"/>
    <row r="13" spans="1:5" ht="15.45" customHeight="1" x14ac:dyDescent="0.3">
      <c r="B13" s="7" t="str">
        <f>+[5]SCF!$C$2</f>
        <v>CEBECO II</v>
      </c>
    </row>
    <row r="14" spans="1:5" ht="28.2" customHeight="1" x14ac:dyDescent="0.3">
      <c r="A14" s="8" t="s">
        <v>3</v>
      </c>
      <c r="B14" s="9" t="s">
        <v>4</v>
      </c>
      <c r="C14" s="9" t="s">
        <v>5</v>
      </c>
      <c r="D14" s="9" t="s">
        <v>6</v>
      </c>
      <c r="E14" s="9" t="s">
        <v>7</v>
      </c>
    </row>
    <row r="15" spans="1:5" ht="15" customHeight="1" x14ac:dyDescent="0.3">
      <c r="A15" s="10" t="s">
        <v>8</v>
      </c>
      <c r="B15" s="11" t="s">
        <v>9</v>
      </c>
      <c r="C15" s="12" t="s">
        <v>9</v>
      </c>
      <c r="D15" s="11" t="s">
        <v>9</v>
      </c>
      <c r="E15" s="13" t="s">
        <v>9</v>
      </c>
    </row>
    <row r="16" spans="1:5" ht="15" customHeight="1" x14ac:dyDescent="0.3">
      <c r="A16" s="14" t="s">
        <v>10</v>
      </c>
      <c r="B16" s="15">
        <f>[5]SCF!C12</f>
        <v>5200515511.29</v>
      </c>
      <c r="C16" s="15">
        <v>2313995514.8499999</v>
      </c>
      <c r="D16" s="15">
        <f>+C16-B16</f>
        <v>-2886519996.4400001</v>
      </c>
      <c r="E16" s="16">
        <f t="shared" ref="E16:E42" si="0">+D16/B16*100</f>
        <v>-55.504497394028384</v>
      </c>
    </row>
    <row r="17" spans="1:5" ht="15" customHeight="1" x14ac:dyDescent="0.3">
      <c r="A17" s="17" t="s">
        <v>11</v>
      </c>
      <c r="B17" s="18">
        <f>[5]SCF!C13</f>
        <v>4555992761.3000002</v>
      </c>
      <c r="C17" s="18">
        <v>1940366948.24</v>
      </c>
      <c r="D17" s="18">
        <f t="shared" ref="D17:D42" si="1">+C17-B17</f>
        <v>-2615625813.0600004</v>
      </c>
      <c r="E17" s="19">
        <f t="shared" ref="E17:E18" si="2">IFERROR(+D17/B17*100,0)</f>
        <v>-57.410666568172111</v>
      </c>
    </row>
    <row r="18" spans="1:5" ht="15" customHeight="1" x14ac:dyDescent="0.3">
      <c r="A18" s="17" t="s">
        <v>12</v>
      </c>
      <c r="B18" s="18">
        <f>[5]SCF!C14</f>
        <v>159007971.65000001</v>
      </c>
      <c r="C18" s="18">
        <v>68458917.00999999</v>
      </c>
      <c r="D18" s="18">
        <f t="shared" si="1"/>
        <v>-90549054.640000015</v>
      </c>
      <c r="E18" s="19">
        <f t="shared" si="2"/>
        <v>-56.946235902758282</v>
      </c>
    </row>
    <row r="19" spans="1:5" ht="15" customHeight="1" x14ac:dyDescent="0.3">
      <c r="A19" s="20" t="s">
        <v>13</v>
      </c>
      <c r="B19" s="15">
        <f>[5]SCF!C15</f>
        <v>91581136.239999995</v>
      </c>
      <c r="C19" s="21">
        <v>54350516.429999992</v>
      </c>
      <c r="D19" s="21">
        <f t="shared" si="1"/>
        <v>-37230619.810000002</v>
      </c>
      <c r="E19" s="22">
        <f t="shared" si="0"/>
        <v>-40.653153409707031</v>
      </c>
    </row>
    <row r="20" spans="1:5" ht="15" customHeight="1" x14ac:dyDescent="0.3">
      <c r="A20" s="23" t="s">
        <v>14</v>
      </c>
      <c r="B20" s="18">
        <f>[5]SCF!C16</f>
        <v>91581136.239999995</v>
      </c>
      <c r="C20" s="18">
        <v>43950172</v>
      </c>
      <c r="D20" s="18">
        <f t="shared" si="1"/>
        <v>-47630964.239999995</v>
      </c>
      <c r="E20" s="19">
        <f t="shared" ref="E20:E28" si="3">IFERROR(+D20/B20*100,0)</f>
        <v>-52.009579915209834</v>
      </c>
    </row>
    <row r="21" spans="1:5" ht="15" customHeight="1" x14ac:dyDescent="0.3">
      <c r="A21" s="23" t="s">
        <v>15</v>
      </c>
      <c r="B21" s="18">
        <f>[5]SCF!C17</f>
        <v>0</v>
      </c>
      <c r="C21" s="18">
        <v>308076.41000000003</v>
      </c>
      <c r="D21" s="18">
        <f t="shared" si="1"/>
        <v>308076.41000000003</v>
      </c>
      <c r="E21" s="19">
        <f t="shared" si="3"/>
        <v>0</v>
      </c>
    </row>
    <row r="22" spans="1:5" ht="15" customHeight="1" x14ac:dyDescent="0.3">
      <c r="A22" s="23" t="s">
        <v>16</v>
      </c>
      <c r="B22" s="18">
        <f>[5]SCF!C18</f>
        <v>0</v>
      </c>
      <c r="C22" s="18">
        <v>72.61999999999999</v>
      </c>
      <c r="D22" s="18">
        <f t="shared" si="1"/>
        <v>72.61999999999999</v>
      </c>
      <c r="E22" s="19">
        <f t="shared" si="3"/>
        <v>0</v>
      </c>
    </row>
    <row r="23" spans="1:5" ht="15" customHeight="1" x14ac:dyDescent="0.3">
      <c r="A23" s="23" t="s">
        <v>17</v>
      </c>
      <c r="B23" s="18">
        <f>[5]SCF!C19</f>
        <v>0</v>
      </c>
      <c r="C23" s="18">
        <v>3339.29</v>
      </c>
      <c r="D23" s="18">
        <f t="shared" si="1"/>
        <v>3339.29</v>
      </c>
      <c r="E23" s="19">
        <f t="shared" si="3"/>
        <v>0</v>
      </c>
    </row>
    <row r="24" spans="1:5" ht="15" customHeight="1" x14ac:dyDescent="0.3">
      <c r="A24" s="23" t="s">
        <v>18</v>
      </c>
      <c r="B24" s="18">
        <f>[5]SCF!C20</f>
        <v>0</v>
      </c>
      <c r="C24" s="18">
        <v>10088856.109999999</v>
      </c>
      <c r="D24" s="18">
        <f t="shared" si="1"/>
        <v>10088856.109999999</v>
      </c>
      <c r="E24" s="19">
        <f t="shared" si="3"/>
        <v>0</v>
      </c>
    </row>
    <row r="25" spans="1:5" ht="15" customHeight="1" x14ac:dyDescent="0.3">
      <c r="A25" s="23" t="s">
        <v>19</v>
      </c>
      <c r="B25" s="18">
        <f>[5]SCF!C21</f>
        <v>0</v>
      </c>
      <c r="C25" s="18">
        <v>0</v>
      </c>
      <c r="D25" s="18">
        <f t="shared" si="1"/>
        <v>0</v>
      </c>
      <c r="E25" s="19">
        <f t="shared" si="3"/>
        <v>0</v>
      </c>
    </row>
    <row r="26" spans="1:5" ht="15" customHeight="1" x14ac:dyDescent="0.3">
      <c r="A26" s="17" t="s">
        <v>20</v>
      </c>
      <c r="B26" s="18">
        <f>[5]SCF!C22</f>
        <v>25671072.82</v>
      </c>
      <c r="C26" s="18">
        <v>46606.25</v>
      </c>
      <c r="D26" s="18">
        <f t="shared" si="1"/>
        <v>-25624466.57</v>
      </c>
      <c r="E26" s="19">
        <f t="shared" si="3"/>
        <v>-99.818448374453254</v>
      </c>
    </row>
    <row r="27" spans="1:5" ht="15" customHeight="1" x14ac:dyDescent="0.3">
      <c r="A27" s="17" t="s">
        <v>21</v>
      </c>
      <c r="B27" s="18">
        <f>[5]SCF!C23</f>
        <v>368262569.27999997</v>
      </c>
      <c r="C27" s="18">
        <v>250772526.92000002</v>
      </c>
      <c r="D27" s="18">
        <f t="shared" si="1"/>
        <v>-117490042.35999995</v>
      </c>
      <c r="E27" s="19">
        <f t="shared" si="3"/>
        <v>-31.903878417431315</v>
      </c>
    </row>
    <row r="28" spans="1:5" ht="15" customHeight="1" x14ac:dyDescent="0.3">
      <c r="A28" s="17" t="s">
        <v>22</v>
      </c>
      <c r="B28" s="18">
        <f>[5]SCF!C24</f>
        <v>0</v>
      </c>
      <c r="C28" s="18">
        <v>0</v>
      </c>
      <c r="D28" s="18">
        <f t="shared" si="1"/>
        <v>0</v>
      </c>
      <c r="E28" s="19">
        <f t="shared" si="3"/>
        <v>0</v>
      </c>
    </row>
    <row r="29" spans="1:5" ht="15" customHeight="1" x14ac:dyDescent="0.3">
      <c r="A29" s="14" t="s">
        <v>23</v>
      </c>
      <c r="B29" s="15">
        <f>[5]SCF!C25</f>
        <v>39692970.68</v>
      </c>
      <c r="C29" s="15">
        <v>26128839.739999998</v>
      </c>
      <c r="D29" s="15">
        <f t="shared" si="1"/>
        <v>-13564130.940000001</v>
      </c>
      <c r="E29" s="16">
        <f t="shared" si="0"/>
        <v>-34.172627313164362</v>
      </c>
    </row>
    <row r="30" spans="1:5" ht="15" customHeight="1" x14ac:dyDescent="0.3">
      <c r="A30" s="17" t="s">
        <v>24</v>
      </c>
      <c r="B30" s="18">
        <f>[5]SCF!C26</f>
        <v>24652665.23</v>
      </c>
      <c r="C30" s="18">
        <v>17934881.809999999</v>
      </c>
      <c r="D30" s="18">
        <f t="shared" si="1"/>
        <v>-6717783.4200000018</v>
      </c>
      <c r="E30" s="19">
        <f t="shared" ref="E30:E32" si="4">IFERROR(+D30/B30*100,0)</f>
        <v>-27.249724755216665</v>
      </c>
    </row>
    <row r="31" spans="1:5" ht="15" customHeight="1" x14ac:dyDescent="0.3">
      <c r="A31" s="17" t="s">
        <v>25</v>
      </c>
      <c r="B31" s="18">
        <f>[5]SCF!C27</f>
        <v>1124922.1499999999</v>
      </c>
      <c r="C31" s="18">
        <v>687218.86</v>
      </c>
      <c r="D31" s="18">
        <f t="shared" si="1"/>
        <v>-437703.28999999992</v>
      </c>
      <c r="E31" s="19">
        <f t="shared" si="4"/>
        <v>-38.90965165900591</v>
      </c>
    </row>
    <row r="32" spans="1:5" x14ac:dyDescent="0.3">
      <c r="A32" s="17" t="s">
        <v>26</v>
      </c>
      <c r="B32" s="18">
        <f>[5]SCF!C28</f>
        <v>13915383.300000001</v>
      </c>
      <c r="C32" s="18">
        <v>7506739.0700000003</v>
      </c>
      <c r="D32" s="18">
        <f t="shared" si="1"/>
        <v>-6408644.2300000004</v>
      </c>
      <c r="E32" s="19">
        <f t="shared" si="4"/>
        <v>-46.054385221282409</v>
      </c>
    </row>
    <row r="33" spans="1:5" x14ac:dyDescent="0.3">
      <c r="A33" s="14" t="s">
        <v>27</v>
      </c>
      <c r="B33" s="15">
        <f>[5]SCF!C29</f>
        <v>0</v>
      </c>
      <c r="C33" s="15">
        <v>0</v>
      </c>
      <c r="D33" s="15">
        <f t="shared" si="1"/>
        <v>0</v>
      </c>
      <c r="E33" s="16" t="e">
        <f t="shared" si="0"/>
        <v>#DIV/0!</v>
      </c>
    </row>
    <row r="34" spans="1:5" ht="15" customHeight="1" x14ac:dyDescent="0.3">
      <c r="A34" s="17" t="s">
        <v>28</v>
      </c>
      <c r="B34" s="18">
        <f>[5]SCF!C30</f>
        <v>0</v>
      </c>
      <c r="C34" s="18">
        <v>0</v>
      </c>
      <c r="D34" s="18">
        <f t="shared" si="1"/>
        <v>0</v>
      </c>
      <c r="E34" s="19">
        <f t="shared" ref="E34:E41" si="5">IFERROR(+D34/B34*100,0)</f>
        <v>0</v>
      </c>
    </row>
    <row r="35" spans="1:5" ht="15" customHeight="1" x14ac:dyDescent="0.3">
      <c r="A35" s="17" t="s">
        <v>29</v>
      </c>
      <c r="B35" s="18">
        <f>[5]SCF!C31</f>
        <v>0</v>
      </c>
      <c r="C35" s="18">
        <v>0</v>
      </c>
      <c r="D35" s="18">
        <f t="shared" si="1"/>
        <v>0</v>
      </c>
      <c r="E35" s="19">
        <f t="shared" si="5"/>
        <v>0</v>
      </c>
    </row>
    <row r="36" spans="1:5" ht="20.399999999999999" customHeight="1" x14ac:dyDescent="0.3">
      <c r="A36" s="17" t="s">
        <v>30</v>
      </c>
      <c r="B36" s="18">
        <f>[5]SCF!C32</f>
        <v>0</v>
      </c>
      <c r="C36" s="18">
        <v>0</v>
      </c>
      <c r="D36" s="18">
        <f t="shared" si="1"/>
        <v>0</v>
      </c>
      <c r="E36" s="19">
        <f t="shared" si="5"/>
        <v>0</v>
      </c>
    </row>
    <row r="37" spans="1:5" ht="15" customHeight="1" x14ac:dyDescent="0.3">
      <c r="A37" s="17" t="s">
        <v>31</v>
      </c>
      <c r="B37" s="18">
        <f>[5]SCF!C33</f>
        <v>0</v>
      </c>
      <c r="C37" s="18">
        <v>0</v>
      </c>
      <c r="D37" s="18">
        <f t="shared" si="1"/>
        <v>0</v>
      </c>
      <c r="E37" s="19">
        <f t="shared" si="5"/>
        <v>0</v>
      </c>
    </row>
    <row r="38" spans="1:5" x14ac:dyDescent="0.3">
      <c r="A38" s="24" t="s">
        <v>32</v>
      </c>
      <c r="B38" s="18">
        <f>[5]SCF!C34</f>
        <v>12192502.4</v>
      </c>
      <c r="C38" s="18">
        <v>8665844.0500000007</v>
      </c>
      <c r="D38" s="18">
        <f t="shared" si="1"/>
        <v>-3526658.3499999996</v>
      </c>
      <c r="E38" s="19">
        <f t="shared" si="5"/>
        <v>-28.92481161209367</v>
      </c>
    </row>
    <row r="39" spans="1:5" ht="15" customHeight="1" x14ac:dyDescent="0.3">
      <c r="A39" s="24" t="s">
        <v>33</v>
      </c>
      <c r="B39" s="18">
        <f>[5]SCF!C35</f>
        <v>0</v>
      </c>
      <c r="C39" s="18">
        <v>0</v>
      </c>
      <c r="D39" s="18">
        <f t="shared" si="1"/>
        <v>0</v>
      </c>
      <c r="E39" s="19">
        <f t="shared" si="5"/>
        <v>0</v>
      </c>
    </row>
    <row r="40" spans="1:5" ht="15" customHeight="1" x14ac:dyDescent="0.3">
      <c r="A40" s="24" t="s">
        <v>34</v>
      </c>
      <c r="B40" s="18">
        <f>[5]SCF!C36</f>
        <v>102955950.42</v>
      </c>
      <c r="C40" s="18">
        <v>0</v>
      </c>
      <c r="D40" s="18">
        <f t="shared" si="1"/>
        <v>-102955950.42</v>
      </c>
      <c r="E40" s="19">
        <f t="shared" si="5"/>
        <v>-100</v>
      </c>
    </row>
    <row r="41" spans="1:5" ht="15" customHeight="1" x14ac:dyDescent="0.3">
      <c r="A41" s="24" t="s">
        <v>35</v>
      </c>
      <c r="B41" s="18">
        <f>[5]SCF!C37</f>
        <v>8866628.6699999999</v>
      </c>
      <c r="C41" s="18">
        <v>153970467.94</v>
      </c>
      <c r="D41" s="18">
        <f t="shared" si="1"/>
        <v>145103839.27000001</v>
      </c>
      <c r="E41" s="19">
        <f t="shared" si="5"/>
        <v>1636.516478477947</v>
      </c>
    </row>
    <row r="42" spans="1:5" ht="15" customHeight="1" x14ac:dyDescent="0.3">
      <c r="A42" s="25" t="s">
        <v>36</v>
      </c>
      <c r="B42" s="26">
        <f>[5]SCF!C38</f>
        <v>5364223563.46</v>
      </c>
      <c r="C42" s="27">
        <v>2502760666.5799999</v>
      </c>
      <c r="D42" s="27">
        <f t="shared" si="1"/>
        <v>-2861462896.8800001</v>
      </c>
      <c r="E42" s="28">
        <f t="shared" si="0"/>
        <v>-53.343468314253407</v>
      </c>
    </row>
    <row r="43" spans="1:5" ht="18" customHeight="1" x14ac:dyDescent="0.3">
      <c r="A43" s="29" t="s">
        <v>9</v>
      </c>
      <c r="B43" s="3"/>
      <c r="C43" s="3"/>
      <c r="D43" s="3"/>
      <c r="E43" s="3"/>
    </row>
    <row r="44" spans="1:5" ht="15" customHeight="1" x14ac:dyDescent="0.3">
      <c r="A44" s="10" t="s">
        <v>37</v>
      </c>
      <c r="B44" s="11" t="s">
        <v>9</v>
      </c>
      <c r="C44" s="12" t="s">
        <v>9</v>
      </c>
      <c r="D44" s="11" t="s">
        <v>9</v>
      </c>
      <c r="E44" s="13" t="s">
        <v>9</v>
      </c>
    </row>
    <row r="45" spans="1:5" ht="15" customHeight="1" x14ac:dyDescent="0.3">
      <c r="A45" s="24" t="s">
        <v>38</v>
      </c>
      <c r="B45" s="18">
        <f>[5]SCF!C41</f>
        <v>4089535899.6300001</v>
      </c>
      <c r="C45" s="18">
        <v>1694975367.98</v>
      </c>
      <c r="D45" s="18">
        <f>C45-B45</f>
        <v>-2394560531.6500001</v>
      </c>
      <c r="E45" s="19">
        <f>IFERROR(+D45/B45*100,0)</f>
        <v>-58.553356430167234</v>
      </c>
    </row>
    <row r="46" spans="1:5" ht="15" customHeight="1" x14ac:dyDescent="0.3">
      <c r="A46" s="14" t="s">
        <v>39</v>
      </c>
      <c r="B46" s="15">
        <f>[5]SCF!C42</f>
        <v>447029447.14999998</v>
      </c>
      <c r="C46" s="15">
        <v>162649967.06000003</v>
      </c>
      <c r="D46" s="15">
        <f t="shared" ref="D46:D61" si="6">+B46-C46</f>
        <v>284379480.08999991</v>
      </c>
      <c r="E46" s="16">
        <f t="shared" ref="E46" si="7">+D46/B46*100</f>
        <v>63.615379680922203</v>
      </c>
    </row>
    <row r="47" spans="1:5" ht="15" customHeight="1" x14ac:dyDescent="0.3">
      <c r="A47" s="17" t="s">
        <v>40</v>
      </c>
      <c r="B47" s="18">
        <f>[5]SCF!C43</f>
        <v>163141354</v>
      </c>
      <c r="C47" s="18">
        <v>76494779.400000006</v>
      </c>
      <c r="D47" s="18">
        <f t="shared" si="6"/>
        <v>86646574.599999994</v>
      </c>
      <c r="E47" s="19">
        <f t="shared" ref="E47:E61" si="8">IFERROR(+D47/B47*100,0)</f>
        <v>53.111349437494546</v>
      </c>
    </row>
    <row r="48" spans="1:5" ht="15" customHeight="1" x14ac:dyDescent="0.3">
      <c r="A48" s="17" t="s">
        <v>41</v>
      </c>
      <c r="B48" s="18">
        <f>[5]SCF!C44</f>
        <v>17782700.640000001</v>
      </c>
      <c r="C48" s="18">
        <v>8071922.9800000004</v>
      </c>
      <c r="D48" s="18">
        <f t="shared" si="6"/>
        <v>9710777.6600000001</v>
      </c>
      <c r="E48" s="19">
        <f t="shared" si="8"/>
        <v>54.608002780841957</v>
      </c>
    </row>
    <row r="49" spans="1:5" ht="15" customHeight="1" x14ac:dyDescent="0.3">
      <c r="A49" s="17" t="s">
        <v>42</v>
      </c>
      <c r="B49" s="18">
        <f>[5]SCF!C45</f>
        <v>95702923.319999993</v>
      </c>
      <c r="C49" s="18">
        <v>18666793.800000001</v>
      </c>
      <c r="D49" s="18">
        <f t="shared" si="6"/>
        <v>77036129.519999996</v>
      </c>
      <c r="E49" s="19">
        <f t="shared" si="8"/>
        <v>80.495064150147016</v>
      </c>
    </row>
    <row r="50" spans="1:5" ht="15" customHeight="1" x14ac:dyDescent="0.3">
      <c r="A50" s="17" t="s">
        <v>43</v>
      </c>
      <c r="B50" s="18">
        <f>[5]SCF!C46</f>
        <v>13624660.1</v>
      </c>
      <c r="C50" s="18">
        <v>4995784.8099999996</v>
      </c>
      <c r="D50" s="18">
        <f t="shared" si="6"/>
        <v>8628875.2899999991</v>
      </c>
      <c r="E50" s="19">
        <f t="shared" si="8"/>
        <v>63.332774738358424</v>
      </c>
    </row>
    <row r="51" spans="1:5" ht="15" customHeight="1" x14ac:dyDescent="0.3">
      <c r="A51" s="17" t="s">
        <v>44</v>
      </c>
      <c r="B51" s="18">
        <f>[5]SCF!C47</f>
        <v>6617005.3899999997</v>
      </c>
      <c r="C51" s="18">
        <v>1708203</v>
      </c>
      <c r="D51" s="18">
        <f t="shared" si="6"/>
        <v>4908802.3899999997</v>
      </c>
      <c r="E51" s="19">
        <f t="shared" si="8"/>
        <v>74.184651525574779</v>
      </c>
    </row>
    <row r="52" spans="1:5" x14ac:dyDescent="0.3">
      <c r="A52" s="17" t="s">
        <v>45</v>
      </c>
      <c r="B52" s="18">
        <f>[5]SCF!C48</f>
        <v>2698500</v>
      </c>
      <c r="C52" s="18">
        <v>535608.91999999993</v>
      </c>
      <c r="D52" s="18">
        <f t="shared" si="6"/>
        <v>2162891.08</v>
      </c>
      <c r="E52" s="19">
        <f t="shared" si="8"/>
        <v>80.151605706874193</v>
      </c>
    </row>
    <row r="53" spans="1:5" ht="15" customHeight="1" x14ac:dyDescent="0.3">
      <c r="A53" s="17" t="s">
        <v>46</v>
      </c>
      <c r="B53" s="18">
        <f>[5]SCF!C49</f>
        <v>16595310</v>
      </c>
      <c r="C53" s="18">
        <v>6670438.8899999997</v>
      </c>
      <c r="D53" s="18">
        <f t="shared" si="6"/>
        <v>9924871.1099999994</v>
      </c>
      <c r="E53" s="19">
        <f t="shared" si="8"/>
        <v>59.805276972831479</v>
      </c>
    </row>
    <row r="54" spans="1:5" ht="15" customHeight="1" x14ac:dyDescent="0.3">
      <c r="A54" s="17" t="s">
        <v>47</v>
      </c>
      <c r="B54" s="18">
        <f>[5]SCF!C50</f>
        <v>55264122.119999997</v>
      </c>
      <c r="C54" s="18">
        <v>23861197.980000004</v>
      </c>
      <c r="D54" s="18">
        <f t="shared" si="6"/>
        <v>31402924.139999993</v>
      </c>
      <c r="E54" s="19">
        <f t="shared" si="8"/>
        <v>56.823347472727384</v>
      </c>
    </row>
    <row r="55" spans="1:5" ht="15" customHeight="1" x14ac:dyDescent="0.3">
      <c r="A55" s="17" t="s">
        <v>48</v>
      </c>
      <c r="B55" s="18">
        <f>[5]SCF!C51</f>
        <v>5040000</v>
      </c>
      <c r="C55" s="18">
        <v>1839000</v>
      </c>
      <c r="D55" s="18">
        <f t="shared" si="6"/>
        <v>3201000</v>
      </c>
      <c r="E55" s="19">
        <f t="shared" si="8"/>
        <v>63.511904761904759</v>
      </c>
    </row>
    <row r="56" spans="1:5" ht="15" customHeight="1" x14ac:dyDescent="0.3">
      <c r="A56" s="17" t="s">
        <v>49</v>
      </c>
      <c r="B56" s="18">
        <f>[5]SCF!C52</f>
        <v>6896000</v>
      </c>
      <c r="C56" s="18">
        <v>1621300</v>
      </c>
      <c r="D56" s="18">
        <f t="shared" si="6"/>
        <v>5274700</v>
      </c>
      <c r="E56" s="19">
        <f t="shared" si="8"/>
        <v>76.489269141531324</v>
      </c>
    </row>
    <row r="57" spans="1:5" ht="15" customHeight="1" x14ac:dyDescent="0.3">
      <c r="A57" s="17" t="s">
        <v>50</v>
      </c>
      <c r="B57" s="18">
        <f>[5]SCF!C53</f>
        <v>20235231.550000001</v>
      </c>
      <c r="C57" s="18">
        <v>8476269.790000001</v>
      </c>
      <c r="D57" s="18">
        <f t="shared" si="6"/>
        <v>11758961.76</v>
      </c>
      <c r="E57" s="19">
        <f t="shared" si="8"/>
        <v>58.111327913121904</v>
      </c>
    </row>
    <row r="58" spans="1:5" ht="15" customHeight="1" x14ac:dyDescent="0.3">
      <c r="A58" s="17" t="s">
        <v>51</v>
      </c>
      <c r="B58" s="18">
        <f>[5]SCF!C54</f>
        <v>2023110</v>
      </c>
      <c r="C58" s="18">
        <v>590880.24</v>
      </c>
      <c r="D58" s="18">
        <f t="shared" si="6"/>
        <v>1432229.76</v>
      </c>
      <c r="E58" s="19">
        <f t="shared" si="8"/>
        <v>70.793469460385253</v>
      </c>
    </row>
    <row r="59" spans="1:5" ht="15" customHeight="1" x14ac:dyDescent="0.3">
      <c r="A59" s="17" t="s">
        <v>52</v>
      </c>
      <c r="B59" s="18">
        <f>[5]SCF!C55</f>
        <v>16023500</v>
      </c>
      <c r="C59" s="18">
        <v>5973211.3200000003</v>
      </c>
      <c r="D59" s="18">
        <f t="shared" si="6"/>
        <v>10050288.68</v>
      </c>
      <c r="E59" s="19">
        <f t="shared" si="8"/>
        <v>62.722181046587821</v>
      </c>
    </row>
    <row r="60" spans="1:5" ht="15" customHeight="1" x14ac:dyDescent="0.3">
      <c r="A60" s="17" t="s">
        <v>53</v>
      </c>
      <c r="B60" s="18">
        <f>[5]SCF!C56</f>
        <v>3242379.31</v>
      </c>
      <c r="C60" s="18">
        <v>448899.68000000005</v>
      </c>
      <c r="D60" s="18">
        <f t="shared" si="6"/>
        <v>2793479.63</v>
      </c>
      <c r="E60" s="19">
        <f t="shared" si="8"/>
        <v>86.155238573860743</v>
      </c>
    </row>
    <row r="61" spans="1:5" ht="15" customHeight="1" x14ac:dyDescent="0.3">
      <c r="A61" s="17" t="s">
        <v>54</v>
      </c>
      <c r="B61" s="18">
        <f>[5]SCF!C57</f>
        <v>22142650.719999999</v>
      </c>
      <c r="C61" s="18">
        <v>2695676.25</v>
      </c>
      <c r="D61" s="18">
        <f t="shared" si="6"/>
        <v>19446974.469999999</v>
      </c>
      <c r="E61" s="19">
        <f t="shared" si="8"/>
        <v>87.825864734590368</v>
      </c>
    </row>
    <row r="62" spans="1:5" ht="15" customHeight="1" x14ac:dyDescent="0.3">
      <c r="A62" s="10" t="s">
        <v>55</v>
      </c>
      <c r="B62" s="11" t="s">
        <v>9</v>
      </c>
      <c r="C62" s="18"/>
      <c r="D62" s="11" t="s">
        <v>9</v>
      </c>
      <c r="E62" s="13" t="s">
        <v>9</v>
      </c>
    </row>
    <row r="63" spans="1:5" x14ac:dyDescent="0.3">
      <c r="A63" s="24" t="s">
        <v>56</v>
      </c>
      <c r="B63" s="18">
        <f>[5]SCF!C60</f>
        <v>0</v>
      </c>
      <c r="C63" s="18">
        <v>0</v>
      </c>
      <c r="D63" s="18">
        <f t="shared" ref="D63:D67" si="9">C63-B63</f>
        <v>0</v>
      </c>
      <c r="E63" s="19">
        <f t="shared" ref="E63:E67" si="10">IFERROR(+D63/B63*100,0)</f>
        <v>0</v>
      </c>
    </row>
    <row r="64" spans="1:5" x14ac:dyDescent="0.3">
      <c r="A64" s="24" t="s">
        <v>57</v>
      </c>
      <c r="B64" s="18">
        <f>[5]SCF!C61</f>
        <v>0</v>
      </c>
      <c r="C64" s="18">
        <v>301959.64</v>
      </c>
      <c r="D64" s="18">
        <f t="shared" si="9"/>
        <v>301959.64</v>
      </c>
      <c r="E64" s="19">
        <f t="shared" si="10"/>
        <v>0</v>
      </c>
    </row>
    <row r="65" spans="1:5" ht="15" customHeight="1" x14ac:dyDescent="0.3">
      <c r="A65" s="24" t="s">
        <v>58</v>
      </c>
      <c r="B65" s="18">
        <f>[5]SCF!C62</f>
        <v>4914557.46</v>
      </c>
      <c r="C65" s="18">
        <v>2457278.7000000002</v>
      </c>
      <c r="D65" s="18">
        <f t="shared" si="9"/>
        <v>-2457278.7599999998</v>
      </c>
      <c r="E65" s="19">
        <f t="shared" si="10"/>
        <v>-50.000000610431364</v>
      </c>
    </row>
    <row r="66" spans="1:5" ht="15" customHeight="1" x14ac:dyDescent="0.3">
      <c r="A66" s="24" t="s">
        <v>59</v>
      </c>
      <c r="B66" s="18">
        <f>[5]SCF!C63</f>
        <v>0</v>
      </c>
      <c r="C66" s="18">
        <v>0</v>
      </c>
      <c r="D66" s="18">
        <f t="shared" si="9"/>
        <v>0</v>
      </c>
      <c r="E66" s="19">
        <f t="shared" si="10"/>
        <v>0</v>
      </c>
    </row>
    <row r="67" spans="1:5" ht="15" customHeight="1" x14ac:dyDescent="0.3">
      <c r="A67" s="24" t="s">
        <v>60</v>
      </c>
      <c r="B67" s="18">
        <f>[5]SCF!C64</f>
        <v>0</v>
      </c>
      <c r="C67" s="18">
        <v>0</v>
      </c>
      <c r="D67" s="18">
        <f t="shared" si="9"/>
        <v>0</v>
      </c>
      <c r="E67" s="19">
        <f t="shared" si="10"/>
        <v>0</v>
      </c>
    </row>
    <row r="68" spans="1:5" ht="15" customHeight="1" x14ac:dyDescent="0.3">
      <c r="A68" s="30" t="s">
        <v>61</v>
      </c>
      <c r="B68" s="15">
        <f>+B63+B64+B65+B66+B67</f>
        <v>4914557.46</v>
      </c>
      <c r="C68" s="31">
        <v>2759238.3400000003</v>
      </c>
      <c r="D68" s="31">
        <f t="shared" ref="D68" si="11">+C68-B68</f>
        <v>-2155319.1199999996</v>
      </c>
      <c r="E68" s="32">
        <f t="shared" ref="E68" si="12">+D68/B68*100</f>
        <v>-43.855812808016282</v>
      </c>
    </row>
    <row r="69" spans="1:5" ht="15" customHeight="1" x14ac:dyDescent="0.3">
      <c r="A69" s="10" t="s">
        <v>62</v>
      </c>
      <c r="B69" s="11" t="s">
        <v>9</v>
      </c>
      <c r="C69" s="12" t="s">
        <v>9</v>
      </c>
      <c r="D69" s="11" t="s">
        <v>9</v>
      </c>
      <c r="E69" s="13" t="s">
        <v>9</v>
      </c>
    </row>
    <row r="70" spans="1:5" ht="15" customHeight="1" x14ac:dyDescent="0.3">
      <c r="A70" s="14" t="s">
        <v>63</v>
      </c>
      <c r="B70" s="15">
        <f>[5]SCF!C67</f>
        <v>91581136.239999995</v>
      </c>
      <c r="C70" s="15">
        <v>52995918.509999998</v>
      </c>
      <c r="D70" s="15">
        <f t="shared" ref="D70:D82" si="13">+C70-B70</f>
        <v>-38585217.729999997</v>
      </c>
      <c r="E70" s="16">
        <f t="shared" ref="E70:E82" si="14">+D70/B70*100</f>
        <v>-42.13227670475996</v>
      </c>
    </row>
    <row r="71" spans="1:5" ht="15" customHeight="1" x14ac:dyDescent="0.3">
      <c r="A71" s="17" t="s">
        <v>14</v>
      </c>
      <c r="B71" s="18">
        <f>[5]SCF!C68</f>
        <v>91581136.239999995</v>
      </c>
      <c r="C71" s="18">
        <v>42506192.710000001</v>
      </c>
      <c r="D71" s="18">
        <f t="shared" si="13"/>
        <v>-49074943.529999994</v>
      </c>
      <c r="E71" s="19">
        <f t="shared" ref="E71:E81" si="15">IFERROR(+D71/B71*100,0)</f>
        <v>-53.586301224078369</v>
      </c>
    </row>
    <row r="72" spans="1:5" ht="15" customHeight="1" x14ac:dyDescent="0.3">
      <c r="A72" s="17" t="s">
        <v>15</v>
      </c>
      <c r="B72" s="18">
        <f>[5]SCF!C69</f>
        <v>0</v>
      </c>
      <c r="C72" s="18">
        <v>309482.45999999996</v>
      </c>
      <c r="D72" s="18">
        <f t="shared" si="13"/>
        <v>309482.45999999996</v>
      </c>
      <c r="E72" s="19">
        <f t="shared" si="15"/>
        <v>0</v>
      </c>
    </row>
    <row r="73" spans="1:5" ht="15" customHeight="1" x14ac:dyDescent="0.3">
      <c r="A73" s="17" t="s">
        <v>16</v>
      </c>
      <c r="B73" s="18">
        <f>[5]SCF!C70</f>
        <v>0</v>
      </c>
      <c r="C73" s="18">
        <v>76.690000000000012</v>
      </c>
      <c r="D73" s="18">
        <f t="shared" si="13"/>
        <v>76.690000000000012</v>
      </c>
      <c r="E73" s="19">
        <f t="shared" si="15"/>
        <v>0</v>
      </c>
    </row>
    <row r="74" spans="1:5" ht="15" customHeight="1" x14ac:dyDescent="0.3">
      <c r="A74" s="17" t="s">
        <v>64</v>
      </c>
      <c r="B74" s="18">
        <f>[5]SCF!C71</f>
        <v>0</v>
      </c>
      <c r="C74" s="18">
        <v>3630.16</v>
      </c>
      <c r="D74" s="18">
        <f t="shared" si="13"/>
        <v>3630.16</v>
      </c>
      <c r="E74" s="19">
        <f t="shared" si="15"/>
        <v>0</v>
      </c>
    </row>
    <row r="75" spans="1:5" ht="15" customHeight="1" x14ac:dyDescent="0.3">
      <c r="A75" s="17" t="s">
        <v>18</v>
      </c>
      <c r="B75" s="18">
        <f>[5]SCF!C72</f>
        <v>0</v>
      </c>
      <c r="C75" s="18">
        <v>10176536.49</v>
      </c>
      <c r="D75" s="18">
        <f t="shared" si="13"/>
        <v>10176536.49</v>
      </c>
      <c r="E75" s="19">
        <f t="shared" si="15"/>
        <v>0</v>
      </c>
    </row>
    <row r="76" spans="1:5" ht="15" customHeight="1" x14ac:dyDescent="0.3">
      <c r="A76" s="17" t="s">
        <v>19</v>
      </c>
      <c r="B76" s="18">
        <f>[5]SCF!C73</f>
        <v>0</v>
      </c>
      <c r="C76" s="18">
        <v>0</v>
      </c>
      <c r="D76" s="18">
        <f t="shared" si="13"/>
        <v>0</v>
      </c>
      <c r="E76" s="19">
        <f t="shared" si="15"/>
        <v>0</v>
      </c>
    </row>
    <row r="77" spans="1:5" x14ac:dyDescent="0.3">
      <c r="A77" s="24" t="s">
        <v>65</v>
      </c>
      <c r="B77" s="18">
        <f>[5]SCF!C74</f>
        <v>25671072.82</v>
      </c>
      <c r="C77" s="18">
        <v>880645.55999999994</v>
      </c>
      <c r="D77" s="18">
        <f t="shared" ref="D77:D81" si="16">C77-B77</f>
        <v>-24790427.260000002</v>
      </c>
      <c r="E77" s="19">
        <f t="shared" si="15"/>
        <v>-96.569502310344049</v>
      </c>
    </row>
    <row r="78" spans="1:5" x14ac:dyDescent="0.3">
      <c r="A78" s="24" t="s">
        <v>66</v>
      </c>
      <c r="B78" s="18">
        <f>[5]SCF!C75</f>
        <v>291749677.87</v>
      </c>
      <c r="C78" s="18">
        <v>182990503.66</v>
      </c>
      <c r="D78" s="18">
        <f t="shared" si="16"/>
        <v>-108759174.21000001</v>
      </c>
      <c r="E78" s="19">
        <f t="shared" si="15"/>
        <v>-37.278249972382739</v>
      </c>
    </row>
    <row r="79" spans="1:5" ht="15" customHeight="1" x14ac:dyDescent="0.3">
      <c r="A79" s="24" t="s">
        <v>67</v>
      </c>
      <c r="B79" s="18">
        <f>[5]SCF!C76</f>
        <v>76512891.400000006</v>
      </c>
      <c r="C79" s="18">
        <v>44027546.630000003</v>
      </c>
      <c r="D79" s="18">
        <f t="shared" si="16"/>
        <v>-32485344.770000003</v>
      </c>
      <c r="E79" s="19">
        <f t="shared" si="15"/>
        <v>-42.457348265889735</v>
      </c>
    </row>
    <row r="80" spans="1:5" x14ac:dyDescent="0.3">
      <c r="A80" s="24" t="s">
        <v>68</v>
      </c>
      <c r="B80" s="18">
        <f>[5]SCF!C77</f>
        <v>0</v>
      </c>
      <c r="C80" s="18">
        <v>1926304.28</v>
      </c>
      <c r="D80" s="18">
        <f t="shared" si="16"/>
        <v>1926304.28</v>
      </c>
      <c r="E80" s="19">
        <f t="shared" si="15"/>
        <v>0</v>
      </c>
    </row>
    <row r="81" spans="1:5" x14ac:dyDescent="0.3">
      <c r="A81" s="24" t="s">
        <v>69</v>
      </c>
      <c r="B81" s="18">
        <f>[5]SCF!C78</f>
        <v>12262751.220000001</v>
      </c>
      <c r="C81" s="18">
        <v>29147699.669999994</v>
      </c>
      <c r="D81" s="18">
        <f t="shared" si="16"/>
        <v>16884948.449999996</v>
      </c>
      <c r="E81" s="19">
        <f t="shared" si="15"/>
        <v>137.6929870554774</v>
      </c>
    </row>
    <row r="82" spans="1:5" ht="15" customHeight="1" x14ac:dyDescent="0.3">
      <c r="A82" s="30" t="s">
        <v>70</v>
      </c>
      <c r="B82" s="15">
        <f>+B70+B77+B78+B79+B80+B81</f>
        <v>497777529.55000007</v>
      </c>
      <c r="C82" s="31">
        <v>311968618.31</v>
      </c>
      <c r="D82" s="31">
        <f t="shared" si="13"/>
        <v>-185808911.24000007</v>
      </c>
      <c r="E82" s="32">
        <f t="shared" si="14"/>
        <v>-37.327701675882139</v>
      </c>
    </row>
    <row r="83" spans="1:5" ht="15" customHeight="1" x14ac:dyDescent="0.3">
      <c r="A83" s="10" t="s">
        <v>71</v>
      </c>
      <c r="B83" s="11" t="s">
        <v>9</v>
      </c>
      <c r="C83" s="12" t="s">
        <v>9</v>
      </c>
      <c r="D83" s="11" t="s">
        <v>9</v>
      </c>
      <c r="E83" s="13" t="s">
        <v>9</v>
      </c>
    </row>
    <row r="84" spans="1:5" ht="15" customHeight="1" x14ac:dyDescent="0.3">
      <c r="A84" s="24" t="s">
        <v>72</v>
      </c>
      <c r="B84" s="18">
        <f>[5]SCF!C81</f>
        <v>12192502.4</v>
      </c>
      <c r="C84" s="18">
        <v>10967744.380000001</v>
      </c>
      <c r="D84" s="18">
        <f t="shared" ref="D84:D88" si="17">+C84-B84</f>
        <v>-1224758.0199999996</v>
      </c>
      <c r="E84" s="19">
        <f t="shared" ref="E84:E86" si="18">IFERROR(+D84/B84*100,0)</f>
        <v>-10.045173499412224</v>
      </c>
    </row>
    <row r="85" spans="1:5" ht="15" customHeight="1" x14ac:dyDescent="0.3">
      <c r="A85" s="24" t="s">
        <v>73</v>
      </c>
      <c r="B85" s="18">
        <f>[5]SCF!C82</f>
        <v>83992370.420000002</v>
      </c>
      <c r="C85" s="18">
        <v>38235256.240000002</v>
      </c>
      <c r="D85" s="18">
        <f t="shared" si="17"/>
        <v>-45757114.18</v>
      </c>
      <c r="E85" s="19">
        <f t="shared" si="18"/>
        <v>-54.47770309516644</v>
      </c>
    </row>
    <row r="86" spans="1:5" ht="15" customHeight="1" x14ac:dyDescent="0.3">
      <c r="A86" s="24" t="s">
        <v>74</v>
      </c>
      <c r="B86" s="18">
        <f>[5]SCF!C83</f>
        <v>11603000</v>
      </c>
      <c r="C86" s="18">
        <v>3738900.85</v>
      </c>
      <c r="D86" s="18">
        <f t="shared" si="17"/>
        <v>-7864099.1500000004</v>
      </c>
      <c r="E86" s="19">
        <f t="shared" si="18"/>
        <v>-67.776429802637253</v>
      </c>
    </row>
    <row r="87" spans="1:5" ht="15" customHeight="1" x14ac:dyDescent="0.3">
      <c r="A87" s="30" t="s">
        <v>75</v>
      </c>
      <c r="B87" s="33">
        <f>+B84+B85+B86</f>
        <v>107787872.82000001</v>
      </c>
      <c r="C87" s="31">
        <v>52941901.470000006</v>
      </c>
      <c r="D87" s="31">
        <f t="shared" si="17"/>
        <v>-54845971.350000001</v>
      </c>
      <c r="E87" s="32">
        <f>+D87/B87*100</f>
        <v>-50.883248657842842</v>
      </c>
    </row>
    <row r="88" spans="1:5" ht="18" customHeight="1" x14ac:dyDescent="0.3">
      <c r="A88" s="25" t="s">
        <v>76</v>
      </c>
      <c r="B88" s="27">
        <f>+B45+B46+B68+B82+B87</f>
        <v>5147045306.6099997</v>
      </c>
      <c r="C88" s="27">
        <v>2225295093.1599998</v>
      </c>
      <c r="D88" s="27">
        <f t="shared" si="17"/>
        <v>-2921750213.4499998</v>
      </c>
      <c r="E88" s="28">
        <f>+D88/B88*100</f>
        <v>-56.765581793068641</v>
      </c>
    </row>
    <row r="89" spans="1:5" x14ac:dyDescent="0.3">
      <c r="A89" s="29" t="s">
        <v>9</v>
      </c>
      <c r="B89" s="3"/>
      <c r="C89" s="3"/>
      <c r="D89" s="3"/>
      <c r="E89" s="3"/>
    </row>
    <row r="90" spans="1:5" ht="15" customHeight="1" x14ac:dyDescent="0.3">
      <c r="A90" s="10" t="s">
        <v>77</v>
      </c>
      <c r="B90" s="11" t="s">
        <v>9</v>
      </c>
      <c r="C90" s="12" t="s">
        <v>9</v>
      </c>
      <c r="D90" s="11" t="s">
        <v>9</v>
      </c>
      <c r="E90" s="13" t="s">
        <v>9</v>
      </c>
    </row>
    <row r="91" spans="1:5" x14ac:dyDescent="0.3">
      <c r="A91" s="24" t="s">
        <v>78</v>
      </c>
      <c r="B91" s="18">
        <f>[5]SCF!C88</f>
        <v>189007971.65000001</v>
      </c>
      <c r="C91" s="18">
        <v>69054463.039999992</v>
      </c>
      <c r="D91" s="18">
        <f t="shared" ref="D91:D98" si="19">+C91-B91</f>
        <v>-119953508.61000001</v>
      </c>
      <c r="E91" s="19">
        <f>IFERROR(+D91/B91*100,0)</f>
        <v>-63.464788052499053</v>
      </c>
    </row>
    <row r="92" spans="1:5" ht="15" customHeight="1" x14ac:dyDescent="0.3">
      <c r="A92" s="24" t="s">
        <v>79</v>
      </c>
      <c r="B92" s="18">
        <f>[5]SCF!C89</f>
        <v>0</v>
      </c>
      <c r="C92" s="18">
        <v>0</v>
      </c>
      <c r="D92" s="18">
        <f t="shared" si="19"/>
        <v>0</v>
      </c>
      <c r="E92" s="19">
        <f t="shared" ref="E92:E97" si="20">IFERROR(+D92/B92*100,0)</f>
        <v>0</v>
      </c>
    </row>
    <row r="93" spans="1:5" ht="15" customHeight="1" x14ac:dyDescent="0.3">
      <c r="A93" s="24" t="s">
        <v>80</v>
      </c>
      <c r="B93" s="18">
        <f>[5]SCF!C90</f>
        <v>12000000</v>
      </c>
      <c r="C93" s="18">
        <v>6000000</v>
      </c>
      <c r="D93" s="18">
        <f t="shared" si="19"/>
        <v>-6000000</v>
      </c>
      <c r="E93" s="19">
        <f t="shared" si="20"/>
        <v>-50</v>
      </c>
    </row>
    <row r="94" spans="1:5" ht="15" customHeight="1" x14ac:dyDescent="0.3">
      <c r="A94" s="24" t="s">
        <v>81</v>
      </c>
      <c r="B94" s="18">
        <f>[5]SCF!C91</f>
        <v>0</v>
      </c>
      <c r="C94" s="18">
        <v>0</v>
      </c>
      <c r="D94" s="18">
        <f t="shared" si="19"/>
        <v>0</v>
      </c>
      <c r="E94" s="19">
        <f t="shared" si="20"/>
        <v>0</v>
      </c>
    </row>
    <row r="95" spans="1:5" ht="15" customHeight="1" x14ac:dyDescent="0.3">
      <c r="A95" s="24" t="s">
        <v>82</v>
      </c>
      <c r="B95" s="18">
        <f>[5]SCF!C92</f>
        <v>0</v>
      </c>
      <c r="C95" s="18">
        <v>0</v>
      </c>
      <c r="D95" s="18">
        <f t="shared" si="19"/>
        <v>0</v>
      </c>
      <c r="E95" s="19">
        <f t="shared" si="20"/>
        <v>0</v>
      </c>
    </row>
    <row r="96" spans="1:5" ht="15" customHeight="1" x14ac:dyDescent="0.3">
      <c r="A96" s="24" t="s">
        <v>83</v>
      </c>
      <c r="B96" s="18">
        <f>[5]SCF!C93</f>
        <v>0</v>
      </c>
      <c r="C96" s="18">
        <v>8665844.0500000007</v>
      </c>
      <c r="D96" s="18">
        <f t="shared" si="19"/>
        <v>8665844.0500000007</v>
      </c>
      <c r="E96" s="19">
        <f t="shared" si="20"/>
        <v>0</v>
      </c>
    </row>
    <row r="97" spans="1:5" x14ac:dyDescent="0.3">
      <c r="A97" s="24" t="s">
        <v>84</v>
      </c>
      <c r="B97" s="18">
        <f>[5]SCF!C94</f>
        <v>0</v>
      </c>
      <c r="C97" s="18">
        <v>0</v>
      </c>
      <c r="D97" s="18">
        <f t="shared" si="19"/>
        <v>0</v>
      </c>
      <c r="E97" s="19">
        <f t="shared" si="20"/>
        <v>0</v>
      </c>
    </row>
    <row r="98" spans="1:5" ht="15" customHeight="1" x14ac:dyDescent="0.3">
      <c r="A98" s="30" t="s">
        <v>85</v>
      </c>
      <c r="B98" s="33">
        <f>SUM(B91:B97)</f>
        <v>201007971.65000001</v>
      </c>
      <c r="C98" s="31">
        <v>83720307.089999989</v>
      </c>
      <c r="D98" s="31">
        <f t="shared" si="19"/>
        <v>-117287664.56000002</v>
      </c>
      <c r="E98" s="32">
        <f t="shared" ref="E98" si="21">+D98/B98*100</f>
        <v>-58.349757771907754</v>
      </c>
    </row>
    <row r="99" spans="1:5" ht="15" customHeight="1" x14ac:dyDescent="0.3">
      <c r="A99" s="34" t="s">
        <v>86</v>
      </c>
      <c r="B99" s="35">
        <f>+B42-B88-B98</f>
        <v>16170285.200000376</v>
      </c>
      <c r="C99" s="36">
        <v>193745266.3300001</v>
      </c>
      <c r="D99" s="37" t="s">
        <v>9</v>
      </c>
      <c r="E99" s="38" t="s">
        <v>9</v>
      </c>
    </row>
    <row r="100" spans="1:5" ht="15" customHeight="1" x14ac:dyDescent="0.3">
      <c r="A100" s="39" t="s">
        <v>87</v>
      </c>
      <c r="B100" s="18">
        <f>[5]SCF!$C$97</f>
        <v>555337441.96000004</v>
      </c>
      <c r="C100" s="18">
        <v>607460071.23000002</v>
      </c>
      <c r="D100" s="40" t="s">
        <v>9</v>
      </c>
      <c r="E100" s="41" t="s">
        <v>9</v>
      </c>
    </row>
    <row r="101" spans="1:5" ht="15" customHeight="1" x14ac:dyDescent="0.3">
      <c r="A101" s="34" t="s">
        <v>88</v>
      </c>
      <c r="B101" s="35">
        <f>B99+B100</f>
        <v>571507727.16000044</v>
      </c>
      <c r="C101" s="36">
        <v>801205337.56000018</v>
      </c>
      <c r="D101" s="42" t="s">
        <v>9</v>
      </c>
      <c r="E101" s="43" t="s">
        <v>9</v>
      </c>
    </row>
  </sheetData>
  <mergeCells count="7">
    <mergeCell ref="A89:E89"/>
    <mergeCell ref="A2:A11"/>
    <mergeCell ref="B2:D2"/>
    <mergeCell ref="E4:E7"/>
    <mergeCell ref="B7:D8"/>
    <mergeCell ref="B9:C10"/>
    <mergeCell ref="A43:E43"/>
  </mergeCells>
  <pageMargins left="0.7" right="0.7" top="0" bottom="0.39237" header="0" footer="0"/>
  <pageSetup paperSize="5" orientation="landscape" horizontalDpi="300" verticalDpi="300" r:id="rId1"/>
  <headerFooter alignWithMargins="0">
    <oddFooter>&amp;L&amp;"Segoe UI,Bold"&amp;8 Last Refresh Date: Jan 31, 2020 &amp;R&amp;"Segoe UI,Bold"&amp;8 Page 1 of 1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E101"/>
  <sheetViews>
    <sheetView showGridLines="0" zoomScaleNormal="100" workbookViewId="0">
      <selection activeCell="F1" sqref="F1:K1048576"/>
    </sheetView>
  </sheetViews>
  <sheetFormatPr defaultRowHeight="14.4" x14ac:dyDescent="0.3"/>
  <cols>
    <col min="1" max="1" width="33" style="1" customWidth="1"/>
    <col min="2" max="2" width="20.33203125" style="1" customWidth="1"/>
    <col min="3" max="3" width="23.5546875" style="1" customWidth="1"/>
    <col min="4" max="4" width="16.5546875" style="1" customWidth="1"/>
    <col min="5" max="5" width="17.44140625" style="1" customWidth="1"/>
    <col min="6" max="16384" width="8.88671875" style="1"/>
  </cols>
  <sheetData>
    <row r="1" spans="1:5" ht="16.8" customHeight="1" x14ac:dyDescent="0.3">
      <c r="B1" s="2" t="s">
        <v>0</v>
      </c>
    </row>
    <row r="2" spans="1:5" ht="12.9" customHeight="1" x14ac:dyDescent="0.3">
      <c r="A2" s="3"/>
      <c r="B2" s="4" t="s">
        <v>1</v>
      </c>
      <c r="C2" s="3"/>
      <c r="D2" s="3"/>
    </row>
    <row r="3" spans="1:5" ht="0.6" customHeight="1" x14ac:dyDescent="0.3">
      <c r="A3" s="3"/>
    </row>
    <row r="4" spans="1:5" ht="0.45" customHeight="1" x14ac:dyDescent="0.3">
      <c r="A4" s="3"/>
      <c r="E4" s="3"/>
    </row>
    <row r="5" spans="1:5" ht="4.8" customHeight="1" x14ac:dyDescent="0.3">
      <c r="A5" s="3"/>
      <c r="E5" s="3"/>
    </row>
    <row r="6" spans="1:5" ht="0.6" customHeight="1" x14ac:dyDescent="0.3">
      <c r="A6" s="3"/>
      <c r="E6" s="3"/>
    </row>
    <row r="7" spans="1:5" ht="2.4" customHeight="1" x14ac:dyDescent="0.3">
      <c r="A7" s="3"/>
      <c r="B7" s="5" t="s">
        <v>2</v>
      </c>
      <c r="C7" s="5"/>
      <c r="D7" s="5"/>
      <c r="E7" s="3"/>
    </row>
    <row r="8" spans="1:5" ht="16.8" customHeight="1" x14ac:dyDescent="0.3">
      <c r="A8" s="3"/>
      <c r="B8" s="5"/>
      <c r="C8" s="5"/>
      <c r="D8" s="5"/>
    </row>
    <row r="9" spans="1:5" ht="1.95" customHeight="1" x14ac:dyDescent="0.3">
      <c r="A9" s="3"/>
      <c r="B9" s="6" t="str">
        <f>+CONCATENATE("JUNE 2023,"&amp;" "&amp;B13)</f>
        <v>JUNE 2023, CEBECO III</v>
      </c>
      <c r="C9" s="6"/>
    </row>
    <row r="10" spans="1:5" ht="15.6" customHeight="1" x14ac:dyDescent="0.3">
      <c r="A10" s="3"/>
      <c r="B10" s="6"/>
      <c r="C10" s="6"/>
    </row>
    <row r="11" spans="1:5" ht="0.45" customHeight="1" x14ac:dyDescent="0.3">
      <c r="A11" s="3"/>
    </row>
    <row r="12" spans="1:5" ht="0" hidden="1" customHeight="1" x14ac:dyDescent="0.3"/>
    <row r="13" spans="1:5" ht="15.45" customHeight="1" x14ac:dyDescent="0.3">
      <c r="B13" s="7" t="str">
        <f>+[6]SCF!$C$2</f>
        <v>CEBECO III</v>
      </c>
    </row>
    <row r="14" spans="1:5" ht="28.2" customHeight="1" x14ac:dyDescent="0.3">
      <c r="A14" s="8" t="s">
        <v>3</v>
      </c>
      <c r="B14" s="9" t="s">
        <v>4</v>
      </c>
      <c r="C14" s="9" t="s">
        <v>5</v>
      </c>
      <c r="D14" s="9" t="s">
        <v>6</v>
      </c>
      <c r="E14" s="9" t="s">
        <v>7</v>
      </c>
    </row>
    <row r="15" spans="1:5" ht="15" customHeight="1" x14ac:dyDescent="0.3">
      <c r="A15" s="10" t="s">
        <v>8</v>
      </c>
      <c r="B15" s="11" t="s">
        <v>9</v>
      </c>
      <c r="C15" s="12" t="s">
        <v>9</v>
      </c>
      <c r="D15" s="11" t="s">
        <v>9</v>
      </c>
      <c r="E15" s="13" t="s">
        <v>9</v>
      </c>
    </row>
    <row r="16" spans="1:5" ht="15" customHeight="1" x14ac:dyDescent="0.3">
      <c r="A16" s="14" t="s">
        <v>10</v>
      </c>
      <c r="B16" s="15">
        <f>[6]SCF!C12</f>
        <v>1843143647</v>
      </c>
      <c r="C16" s="15">
        <v>1258276146.1399999</v>
      </c>
      <c r="D16" s="15">
        <f>+C16-B16</f>
        <v>-584867500.86000013</v>
      </c>
      <c r="E16" s="16">
        <f t="shared" ref="E16:E42" si="0">+D16/B16*100</f>
        <v>-31.732062870518096</v>
      </c>
    </row>
    <row r="17" spans="1:5" ht="15" customHeight="1" x14ac:dyDescent="0.3">
      <c r="A17" s="17" t="s">
        <v>11</v>
      </c>
      <c r="B17" s="18">
        <f>[6]SCF!C13</f>
        <v>1712656104</v>
      </c>
      <c r="C17" s="18">
        <v>1088287205.01</v>
      </c>
      <c r="D17" s="18">
        <f t="shared" ref="D17:D42" si="1">+C17-B17</f>
        <v>-624368898.99000001</v>
      </c>
      <c r="E17" s="19">
        <f t="shared" ref="E17:E18" si="2">IFERROR(+D17/B17*100,0)</f>
        <v>-36.456174566029517</v>
      </c>
    </row>
    <row r="18" spans="1:5" ht="15" customHeight="1" x14ac:dyDescent="0.3">
      <c r="A18" s="17" t="s">
        <v>12</v>
      </c>
      <c r="B18" s="18">
        <f>[6]SCF!C14</f>
        <v>45300828</v>
      </c>
      <c r="C18" s="18">
        <v>21539189.449999999</v>
      </c>
      <c r="D18" s="18">
        <f t="shared" si="1"/>
        <v>-23761638.550000001</v>
      </c>
      <c r="E18" s="19">
        <f t="shared" si="2"/>
        <v>-52.452989490611522</v>
      </c>
    </row>
    <row r="19" spans="1:5" ht="15" customHeight="1" x14ac:dyDescent="0.3">
      <c r="A19" s="20" t="s">
        <v>13</v>
      </c>
      <c r="B19" s="15">
        <f>[6]SCF!C15</f>
        <v>38536641</v>
      </c>
      <c r="C19" s="21">
        <v>23023052.800000001</v>
      </c>
      <c r="D19" s="21">
        <f t="shared" si="1"/>
        <v>-15513588.199999999</v>
      </c>
      <c r="E19" s="22">
        <f t="shared" si="0"/>
        <v>-40.256721388872471</v>
      </c>
    </row>
    <row r="20" spans="1:5" ht="15" customHeight="1" x14ac:dyDescent="0.3">
      <c r="A20" s="23" t="s">
        <v>14</v>
      </c>
      <c r="B20" s="18">
        <f>[6]SCF!C16</f>
        <v>31133733</v>
      </c>
      <c r="C20" s="18">
        <v>18646041.600000001</v>
      </c>
      <c r="D20" s="18">
        <f t="shared" si="1"/>
        <v>-12487691.399999999</v>
      </c>
      <c r="E20" s="19">
        <f t="shared" ref="E20:E28" si="3">IFERROR(+D20/B20*100,0)</f>
        <v>-40.109842915399831</v>
      </c>
    </row>
    <row r="21" spans="1:5" ht="15" customHeight="1" x14ac:dyDescent="0.3">
      <c r="A21" s="23" t="s">
        <v>15</v>
      </c>
      <c r="B21" s="18">
        <f>[6]SCF!C17</f>
        <v>0</v>
      </c>
      <c r="C21" s="18">
        <v>0</v>
      </c>
      <c r="D21" s="18">
        <f t="shared" si="1"/>
        <v>0</v>
      </c>
      <c r="E21" s="19">
        <f t="shared" si="3"/>
        <v>0</v>
      </c>
    </row>
    <row r="22" spans="1:5" ht="15" customHeight="1" x14ac:dyDescent="0.3">
      <c r="A22" s="23" t="s">
        <v>16</v>
      </c>
      <c r="B22" s="18">
        <f>[6]SCF!C18</f>
        <v>0</v>
      </c>
      <c r="C22" s="18">
        <v>-282.59000000000003</v>
      </c>
      <c r="D22" s="18">
        <f t="shared" si="1"/>
        <v>-282.59000000000003</v>
      </c>
      <c r="E22" s="19">
        <f t="shared" si="3"/>
        <v>0</v>
      </c>
    </row>
    <row r="23" spans="1:5" ht="15" customHeight="1" x14ac:dyDescent="0.3">
      <c r="A23" s="23" t="s">
        <v>17</v>
      </c>
      <c r="B23" s="18">
        <f>[6]SCF!C19</f>
        <v>0</v>
      </c>
      <c r="C23" s="18">
        <v>633.92999999999984</v>
      </c>
      <c r="D23" s="18">
        <f t="shared" si="1"/>
        <v>633.92999999999984</v>
      </c>
      <c r="E23" s="19">
        <f t="shared" si="3"/>
        <v>0</v>
      </c>
    </row>
    <row r="24" spans="1:5" ht="15" customHeight="1" x14ac:dyDescent="0.3">
      <c r="A24" s="23" t="s">
        <v>18</v>
      </c>
      <c r="B24" s="18">
        <f>[6]SCF!C20</f>
        <v>7402908</v>
      </c>
      <c r="C24" s="18">
        <v>4376659.8600000003</v>
      </c>
      <c r="D24" s="18">
        <f t="shared" si="1"/>
        <v>-3026248.1399999997</v>
      </c>
      <c r="E24" s="19">
        <f t="shared" si="3"/>
        <v>-40.879180721954121</v>
      </c>
    </row>
    <row r="25" spans="1:5" ht="15" customHeight="1" x14ac:dyDescent="0.3">
      <c r="A25" s="23" t="s">
        <v>19</v>
      </c>
      <c r="B25" s="18">
        <f>[6]SCF!C21</f>
        <v>0</v>
      </c>
      <c r="C25" s="18">
        <v>0</v>
      </c>
      <c r="D25" s="18">
        <f t="shared" si="1"/>
        <v>0</v>
      </c>
      <c r="E25" s="19">
        <f t="shared" si="3"/>
        <v>0</v>
      </c>
    </row>
    <row r="26" spans="1:5" ht="15" customHeight="1" x14ac:dyDescent="0.3">
      <c r="A26" s="17" t="s">
        <v>20</v>
      </c>
      <c r="B26" s="18">
        <f>[6]SCF!C22</f>
        <v>17002476</v>
      </c>
      <c r="C26" s="18">
        <v>81675.559999999983</v>
      </c>
      <c r="D26" s="18">
        <f t="shared" si="1"/>
        <v>-16920800.440000001</v>
      </c>
      <c r="E26" s="19">
        <f t="shared" si="3"/>
        <v>-99.519625494545622</v>
      </c>
    </row>
    <row r="27" spans="1:5" ht="15" customHeight="1" x14ac:dyDescent="0.3">
      <c r="A27" s="17" t="s">
        <v>21</v>
      </c>
      <c r="B27" s="18">
        <f>[6]SCF!C23</f>
        <v>29647598</v>
      </c>
      <c r="C27" s="18">
        <v>121062096.31999999</v>
      </c>
      <c r="D27" s="18">
        <f t="shared" si="1"/>
        <v>91414498.319999993</v>
      </c>
      <c r="E27" s="19">
        <f t="shared" si="3"/>
        <v>308.33694628482209</v>
      </c>
    </row>
    <row r="28" spans="1:5" ht="15" customHeight="1" x14ac:dyDescent="0.3">
      <c r="A28" s="17" t="s">
        <v>22</v>
      </c>
      <c r="B28" s="18">
        <f>[6]SCF!C24</f>
        <v>0</v>
      </c>
      <c r="C28" s="18">
        <v>4282927</v>
      </c>
      <c r="D28" s="18">
        <f t="shared" si="1"/>
        <v>4282927</v>
      </c>
      <c r="E28" s="19">
        <f t="shared" si="3"/>
        <v>0</v>
      </c>
    </row>
    <row r="29" spans="1:5" ht="15" customHeight="1" x14ac:dyDescent="0.3">
      <c r="A29" s="14" t="s">
        <v>23</v>
      </c>
      <c r="B29" s="15">
        <f>[6]SCF!C25</f>
        <v>40135199</v>
      </c>
      <c r="C29" s="15">
        <v>29735469.189999998</v>
      </c>
      <c r="D29" s="15">
        <f t="shared" si="1"/>
        <v>-10399729.810000002</v>
      </c>
      <c r="E29" s="16">
        <f t="shared" si="0"/>
        <v>-25.911743479831763</v>
      </c>
    </row>
    <row r="30" spans="1:5" ht="15" customHeight="1" x14ac:dyDescent="0.3">
      <c r="A30" s="17" t="s">
        <v>24</v>
      </c>
      <c r="B30" s="18">
        <f>[6]SCF!C26</f>
        <v>9255600</v>
      </c>
      <c r="C30" s="18">
        <v>9393794.9700000007</v>
      </c>
      <c r="D30" s="18">
        <f t="shared" si="1"/>
        <v>138194.97000000067</v>
      </c>
      <c r="E30" s="19">
        <f t="shared" ref="E30:E32" si="4">IFERROR(+D30/B30*100,0)</f>
        <v>1.4930957474393953</v>
      </c>
    </row>
    <row r="31" spans="1:5" ht="15" customHeight="1" x14ac:dyDescent="0.3">
      <c r="A31" s="17" t="s">
        <v>25</v>
      </c>
      <c r="B31" s="18">
        <f>[6]SCF!C27</f>
        <v>248800</v>
      </c>
      <c r="C31" s="18">
        <v>562454.85</v>
      </c>
      <c r="D31" s="18">
        <f t="shared" si="1"/>
        <v>313654.84999999998</v>
      </c>
      <c r="E31" s="19">
        <f t="shared" si="4"/>
        <v>126.0670618971061</v>
      </c>
    </row>
    <row r="32" spans="1:5" x14ac:dyDescent="0.3">
      <c r="A32" s="17" t="s">
        <v>26</v>
      </c>
      <c r="B32" s="18">
        <f>[6]SCF!C28</f>
        <v>30630799</v>
      </c>
      <c r="C32" s="18">
        <v>19779219.369999997</v>
      </c>
      <c r="D32" s="18">
        <f t="shared" si="1"/>
        <v>-10851579.630000003</v>
      </c>
      <c r="E32" s="19">
        <f t="shared" si="4"/>
        <v>-35.427021116883054</v>
      </c>
    </row>
    <row r="33" spans="1:5" x14ac:dyDescent="0.3">
      <c r="A33" s="14" t="s">
        <v>27</v>
      </c>
      <c r="B33" s="15">
        <f>[6]SCF!C29</f>
        <v>197616864</v>
      </c>
      <c r="C33" s="15">
        <v>33088207</v>
      </c>
      <c r="D33" s="15">
        <f t="shared" si="1"/>
        <v>-164528657</v>
      </c>
      <c r="E33" s="16">
        <f t="shared" si="0"/>
        <v>-83.256384940912724</v>
      </c>
    </row>
    <row r="34" spans="1:5" ht="15" customHeight="1" x14ac:dyDescent="0.3">
      <c r="A34" s="17" t="s">
        <v>28</v>
      </c>
      <c r="B34" s="18">
        <f>[6]SCF!C30</f>
        <v>0</v>
      </c>
      <c r="C34" s="18">
        <v>0</v>
      </c>
      <c r="D34" s="18">
        <f t="shared" si="1"/>
        <v>0</v>
      </c>
      <c r="E34" s="19">
        <f t="shared" ref="E34:E41" si="5">IFERROR(+D34/B34*100,0)</f>
        <v>0</v>
      </c>
    </row>
    <row r="35" spans="1:5" ht="15" customHeight="1" x14ac:dyDescent="0.3">
      <c r="A35" s="17" t="s">
        <v>29</v>
      </c>
      <c r="B35" s="18">
        <f>[6]SCF!C31</f>
        <v>197616864</v>
      </c>
      <c r="C35" s="18">
        <v>33088207</v>
      </c>
      <c r="D35" s="18">
        <f t="shared" si="1"/>
        <v>-164528657</v>
      </c>
      <c r="E35" s="19">
        <f t="shared" si="5"/>
        <v>-83.256384940912724</v>
      </c>
    </row>
    <row r="36" spans="1:5" ht="20.399999999999999" customHeight="1" x14ac:dyDescent="0.3">
      <c r="A36" s="17" t="s">
        <v>30</v>
      </c>
      <c r="B36" s="18">
        <f>[6]SCF!C32</f>
        <v>0</v>
      </c>
      <c r="C36" s="18">
        <v>0</v>
      </c>
      <c r="D36" s="18">
        <f t="shared" si="1"/>
        <v>0</v>
      </c>
      <c r="E36" s="19">
        <f t="shared" si="5"/>
        <v>0</v>
      </c>
    </row>
    <row r="37" spans="1:5" ht="15" customHeight="1" x14ac:dyDescent="0.3">
      <c r="A37" s="17" t="s">
        <v>31</v>
      </c>
      <c r="B37" s="18">
        <f>[6]SCF!C33</f>
        <v>0</v>
      </c>
      <c r="C37" s="18">
        <v>0</v>
      </c>
      <c r="D37" s="18">
        <f t="shared" si="1"/>
        <v>0</v>
      </c>
      <c r="E37" s="19">
        <f t="shared" si="5"/>
        <v>0</v>
      </c>
    </row>
    <row r="38" spans="1:5" x14ac:dyDescent="0.3">
      <c r="A38" s="24" t="s">
        <v>32</v>
      </c>
      <c r="B38" s="18">
        <f>[6]SCF!C34</f>
        <v>0</v>
      </c>
      <c r="C38" s="18">
        <v>20617106.640000001</v>
      </c>
      <c r="D38" s="18">
        <f t="shared" si="1"/>
        <v>20617106.640000001</v>
      </c>
      <c r="E38" s="19">
        <f t="shared" si="5"/>
        <v>0</v>
      </c>
    </row>
    <row r="39" spans="1:5" ht="15" customHeight="1" x14ac:dyDescent="0.3">
      <c r="A39" s="24" t="s">
        <v>33</v>
      </c>
      <c r="B39" s="18">
        <f>[6]SCF!C35</f>
        <v>0</v>
      </c>
      <c r="C39" s="18">
        <v>0</v>
      </c>
      <c r="D39" s="18">
        <f t="shared" si="1"/>
        <v>0</v>
      </c>
      <c r="E39" s="19">
        <f t="shared" si="5"/>
        <v>0</v>
      </c>
    </row>
    <row r="40" spans="1:5" ht="15" customHeight="1" x14ac:dyDescent="0.3">
      <c r="A40" s="24" t="s">
        <v>34</v>
      </c>
      <c r="B40" s="18">
        <f>[6]SCF!C36</f>
        <v>238616682</v>
      </c>
      <c r="C40" s="18">
        <v>23869510.299999997</v>
      </c>
      <c r="D40" s="18">
        <f t="shared" si="1"/>
        <v>-214747171.69999999</v>
      </c>
      <c r="E40" s="19">
        <f t="shared" si="5"/>
        <v>-89.996713515612456</v>
      </c>
    </row>
    <row r="41" spans="1:5" ht="15" customHeight="1" x14ac:dyDescent="0.3">
      <c r="A41" s="24" t="s">
        <v>35</v>
      </c>
      <c r="B41" s="18">
        <f>[6]SCF!C37</f>
        <v>0</v>
      </c>
      <c r="C41" s="18">
        <v>0</v>
      </c>
      <c r="D41" s="18">
        <f t="shared" si="1"/>
        <v>0</v>
      </c>
      <c r="E41" s="19">
        <f t="shared" si="5"/>
        <v>0</v>
      </c>
    </row>
    <row r="42" spans="1:5" ht="15" customHeight="1" x14ac:dyDescent="0.3">
      <c r="A42" s="25" t="s">
        <v>36</v>
      </c>
      <c r="B42" s="26">
        <f>[6]SCF!C38</f>
        <v>2319512392</v>
      </c>
      <c r="C42" s="27">
        <v>1365586439.27</v>
      </c>
      <c r="D42" s="27">
        <f t="shared" si="1"/>
        <v>-953925952.73000002</v>
      </c>
      <c r="E42" s="28">
        <f t="shared" si="0"/>
        <v>-41.126141684782169</v>
      </c>
    </row>
    <row r="43" spans="1:5" ht="18" customHeight="1" x14ac:dyDescent="0.3">
      <c r="A43" s="29" t="s">
        <v>9</v>
      </c>
      <c r="B43" s="3"/>
      <c r="C43" s="3"/>
      <c r="D43" s="3"/>
      <c r="E43" s="3"/>
    </row>
    <row r="44" spans="1:5" ht="15" customHeight="1" x14ac:dyDescent="0.3">
      <c r="A44" s="10" t="s">
        <v>37</v>
      </c>
      <c r="B44" s="11" t="s">
        <v>9</v>
      </c>
      <c r="C44" s="12" t="s">
        <v>9</v>
      </c>
      <c r="D44" s="11" t="s">
        <v>9</v>
      </c>
      <c r="E44" s="13" t="s">
        <v>9</v>
      </c>
    </row>
    <row r="45" spans="1:5" ht="15" customHeight="1" x14ac:dyDescent="0.3">
      <c r="A45" s="24" t="s">
        <v>38</v>
      </c>
      <c r="B45" s="18">
        <f>[6]SCF!C41</f>
        <v>1483684500</v>
      </c>
      <c r="C45" s="18">
        <v>965784246.48999989</v>
      </c>
      <c r="D45" s="18">
        <f>C45-B45</f>
        <v>-517900253.51000011</v>
      </c>
      <c r="E45" s="19">
        <f>IFERROR(+D45/B45*100,0)</f>
        <v>-34.906360045548773</v>
      </c>
    </row>
    <row r="46" spans="1:5" ht="15" customHeight="1" x14ac:dyDescent="0.3">
      <c r="A46" s="14" t="s">
        <v>39</v>
      </c>
      <c r="B46" s="15">
        <f>[6]SCF!C42</f>
        <v>229146391</v>
      </c>
      <c r="C46" s="15">
        <v>87483288.410000026</v>
      </c>
      <c r="D46" s="15">
        <f t="shared" ref="D46:D61" si="6">+B46-C46</f>
        <v>141663102.58999997</v>
      </c>
      <c r="E46" s="16">
        <f t="shared" ref="E46" si="7">+D46/B46*100</f>
        <v>61.822096334041753</v>
      </c>
    </row>
    <row r="47" spans="1:5" ht="15" customHeight="1" x14ac:dyDescent="0.3">
      <c r="A47" s="17" t="s">
        <v>40</v>
      </c>
      <c r="B47" s="18">
        <f>[6]SCF!C43</f>
        <v>101929260</v>
      </c>
      <c r="C47" s="18">
        <v>41538557.57</v>
      </c>
      <c r="D47" s="18">
        <f t="shared" si="6"/>
        <v>60390702.43</v>
      </c>
      <c r="E47" s="19">
        <f t="shared" ref="E47:E61" si="8">IFERROR(+D47/B47*100,0)</f>
        <v>59.247661005289352</v>
      </c>
    </row>
    <row r="48" spans="1:5" ht="15" customHeight="1" x14ac:dyDescent="0.3">
      <c r="A48" s="17" t="s">
        <v>41</v>
      </c>
      <c r="B48" s="18">
        <f>[6]SCF!C44</f>
        <v>6880656</v>
      </c>
      <c r="C48" s="18">
        <v>3624091.7399999998</v>
      </c>
      <c r="D48" s="18">
        <f t="shared" si="6"/>
        <v>3256564.2600000002</v>
      </c>
      <c r="E48" s="19">
        <f t="shared" si="8"/>
        <v>47.329270057971215</v>
      </c>
    </row>
    <row r="49" spans="1:5" ht="15" customHeight="1" x14ac:dyDescent="0.3">
      <c r="A49" s="17" t="s">
        <v>42</v>
      </c>
      <c r="B49" s="18">
        <f>[6]SCF!C45</f>
        <v>36431495.759999998</v>
      </c>
      <c r="C49" s="18">
        <v>10761149.5</v>
      </c>
      <c r="D49" s="18">
        <f t="shared" si="6"/>
        <v>25670346.259999998</v>
      </c>
      <c r="E49" s="19">
        <f t="shared" si="8"/>
        <v>70.461960796528118</v>
      </c>
    </row>
    <row r="50" spans="1:5" ht="15" customHeight="1" x14ac:dyDescent="0.3">
      <c r="A50" s="17" t="s">
        <v>43</v>
      </c>
      <c r="B50" s="18">
        <f>[6]SCF!C46</f>
        <v>6064893.2699999996</v>
      </c>
      <c r="C50" s="18">
        <v>4142169.6299999994</v>
      </c>
      <c r="D50" s="18">
        <f t="shared" si="6"/>
        <v>1922723.6400000001</v>
      </c>
      <c r="E50" s="19">
        <f t="shared" si="8"/>
        <v>31.702514032864425</v>
      </c>
    </row>
    <row r="51" spans="1:5" ht="15" customHeight="1" x14ac:dyDescent="0.3">
      <c r="A51" s="17" t="s">
        <v>44</v>
      </c>
      <c r="B51" s="18">
        <f>[6]SCF!C47</f>
        <v>2012896.91</v>
      </c>
      <c r="C51" s="18">
        <v>1314424.0900000001</v>
      </c>
      <c r="D51" s="18">
        <f t="shared" si="6"/>
        <v>698472.81999999983</v>
      </c>
      <c r="E51" s="19">
        <f t="shared" si="8"/>
        <v>34.699880382845826</v>
      </c>
    </row>
    <row r="52" spans="1:5" x14ac:dyDescent="0.3">
      <c r="A52" s="17" t="s">
        <v>45</v>
      </c>
      <c r="B52" s="18">
        <f>[6]SCF!C48</f>
        <v>882500</v>
      </c>
      <c r="C52" s="18">
        <v>332694.88999999996</v>
      </c>
      <c r="D52" s="18">
        <f t="shared" si="6"/>
        <v>549805.1100000001</v>
      </c>
      <c r="E52" s="19">
        <f t="shared" si="8"/>
        <v>62.30086232294618</v>
      </c>
    </row>
    <row r="53" spans="1:5" ht="15" customHeight="1" x14ac:dyDescent="0.3">
      <c r="A53" s="17" t="s">
        <v>46</v>
      </c>
      <c r="B53" s="18">
        <f>[6]SCF!C49</f>
        <v>9496885.6799999997</v>
      </c>
      <c r="C53" s="18">
        <v>2676299.33</v>
      </c>
      <c r="D53" s="18">
        <f t="shared" si="6"/>
        <v>6820586.3499999996</v>
      </c>
      <c r="E53" s="19">
        <f t="shared" si="8"/>
        <v>71.819189783065809</v>
      </c>
    </row>
    <row r="54" spans="1:5" ht="15" customHeight="1" x14ac:dyDescent="0.3">
      <c r="A54" s="17" t="s">
        <v>47</v>
      </c>
      <c r="B54" s="18">
        <f>[6]SCF!C50</f>
        <v>35490165</v>
      </c>
      <c r="C54" s="18">
        <v>9836545.7700000014</v>
      </c>
      <c r="D54" s="18">
        <f t="shared" si="6"/>
        <v>25653619.229999997</v>
      </c>
      <c r="E54" s="19">
        <f t="shared" si="8"/>
        <v>72.283741791563941</v>
      </c>
    </row>
    <row r="55" spans="1:5" ht="15" customHeight="1" x14ac:dyDescent="0.3">
      <c r="A55" s="17" t="s">
        <v>48</v>
      </c>
      <c r="B55" s="18">
        <f>[6]SCF!C51</f>
        <v>2160000</v>
      </c>
      <c r="C55" s="18">
        <v>1080000</v>
      </c>
      <c r="D55" s="18">
        <f t="shared" si="6"/>
        <v>1080000</v>
      </c>
      <c r="E55" s="19">
        <f t="shared" si="8"/>
        <v>50</v>
      </c>
    </row>
    <row r="56" spans="1:5" ht="15" customHeight="1" x14ac:dyDescent="0.3">
      <c r="A56" s="17" t="s">
        <v>49</v>
      </c>
      <c r="B56" s="18">
        <f>[6]SCF!C52</f>
        <v>5803200</v>
      </c>
      <c r="C56" s="18">
        <v>2386564.29</v>
      </c>
      <c r="D56" s="18">
        <f t="shared" si="6"/>
        <v>3416635.71</v>
      </c>
      <c r="E56" s="19">
        <f t="shared" si="8"/>
        <v>58.875029466501239</v>
      </c>
    </row>
    <row r="57" spans="1:5" ht="15" customHeight="1" x14ac:dyDescent="0.3">
      <c r="A57" s="17" t="s">
        <v>50</v>
      </c>
      <c r="B57" s="18">
        <f>[6]SCF!C53</f>
        <v>7615180</v>
      </c>
      <c r="C57" s="18">
        <v>4099039.11</v>
      </c>
      <c r="D57" s="18">
        <f t="shared" si="6"/>
        <v>3516140.89</v>
      </c>
      <c r="E57" s="19">
        <f t="shared" si="8"/>
        <v>46.172787642577063</v>
      </c>
    </row>
    <row r="58" spans="1:5" ht="15" customHeight="1" x14ac:dyDescent="0.3">
      <c r="A58" s="17" t="s">
        <v>51</v>
      </c>
      <c r="B58" s="18">
        <f>[6]SCF!C54</f>
        <v>1794888</v>
      </c>
      <c r="C58" s="18">
        <v>1430549</v>
      </c>
      <c r="D58" s="18">
        <f t="shared" si="6"/>
        <v>364339</v>
      </c>
      <c r="E58" s="19">
        <f t="shared" si="8"/>
        <v>20.298703874559305</v>
      </c>
    </row>
    <row r="59" spans="1:5" ht="15" customHeight="1" x14ac:dyDescent="0.3">
      <c r="A59" s="17" t="s">
        <v>52</v>
      </c>
      <c r="B59" s="18">
        <f>[6]SCF!C55</f>
        <v>7337586</v>
      </c>
      <c r="C59" s="18">
        <v>2185335.1500000004</v>
      </c>
      <c r="D59" s="18">
        <f t="shared" si="6"/>
        <v>5152250.8499999996</v>
      </c>
      <c r="E59" s="19">
        <f t="shared" si="8"/>
        <v>70.217246516769947</v>
      </c>
    </row>
    <row r="60" spans="1:5" ht="15" customHeight="1" x14ac:dyDescent="0.3">
      <c r="A60" s="17" t="s">
        <v>53</v>
      </c>
      <c r="B60" s="18">
        <f>[6]SCF!C56</f>
        <v>1990484.38</v>
      </c>
      <c r="C60" s="18">
        <v>437786.22</v>
      </c>
      <c r="D60" s="18">
        <f t="shared" si="6"/>
        <v>1552698.16</v>
      </c>
      <c r="E60" s="19">
        <f t="shared" si="8"/>
        <v>78.006045945459761</v>
      </c>
    </row>
    <row r="61" spans="1:5" ht="15" customHeight="1" x14ac:dyDescent="0.3">
      <c r="A61" s="17" t="s">
        <v>54</v>
      </c>
      <c r="B61" s="18">
        <f>[6]SCF!C57</f>
        <v>3256300</v>
      </c>
      <c r="C61" s="18">
        <v>1638082.1199999999</v>
      </c>
      <c r="D61" s="18">
        <f t="shared" si="6"/>
        <v>1618217.8800000001</v>
      </c>
      <c r="E61" s="19">
        <f t="shared" si="8"/>
        <v>49.694987562571022</v>
      </c>
    </row>
    <row r="62" spans="1:5" ht="15" customHeight="1" x14ac:dyDescent="0.3">
      <c r="A62" s="10" t="s">
        <v>55</v>
      </c>
      <c r="B62" s="11" t="s">
        <v>9</v>
      </c>
      <c r="C62" s="18"/>
      <c r="D62" s="11" t="s">
        <v>9</v>
      </c>
      <c r="E62" s="13" t="s">
        <v>9</v>
      </c>
    </row>
    <row r="63" spans="1:5" x14ac:dyDescent="0.3">
      <c r="A63" s="24" t="s">
        <v>56</v>
      </c>
      <c r="B63" s="18">
        <f>[6]SCF!C60</f>
        <v>0</v>
      </c>
      <c r="C63" s="18">
        <v>0</v>
      </c>
      <c r="D63" s="18">
        <f t="shared" ref="D63:D67" si="9">C63-B63</f>
        <v>0</v>
      </c>
      <c r="E63" s="19">
        <f t="shared" ref="E63:E67" si="10">IFERROR(+D63/B63*100,0)</f>
        <v>0</v>
      </c>
    </row>
    <row r="64" spans="1:5" x14ac:dyDescent="0.3">
      <c r="A64" s="24" t="s">
        <v>57</v>
      </c>
      <c r="B64" s="18">
        <f>[6]SCF!C61</f>
        <v>59293927</v>
      </c>
      <c r="C64" s="18">
        <v>18153077.550000001</v>
      </c>
      <c r="D64" s="18">
        <f t="shared" si="9"/>
        <v>-41140849.450000003</v>
      </c>
      <c r="E64" s="19">
        <f t="shared" si="10"/>
        <v>-69.384592202840608</v>
      </c>
    </row>
    <row r="65" spans="1:5" ht="15" customHeight="1" x14ac:dyDescent="0.3">
      <c r="A65" s="24" t="s">
        <v>58</v>
      </c>
      <c r="B65" s="18">
        <f>[6]SCF!C62</f>
        <v>0</v>
      </c>
      <c r="C65" s="18">
        <v>0</v>
      </c>
      <c r="D65" s="18">
        <f t="shared" si="9"/>
        <v>0</v>
      </c>
      <c r="E65" s="19">
        <f t="shared" si="10"/>
        <v>0</v>
      </c>
    </row>
    <row r="66" spans="1:5" ht="15" customHeight="1" x14ac:dyDescent="0.3">
      <c r="A66" s="24" t="s">
        <v>59</v>
      </c>
      <c r="B66" s="18">
        <f>[6]SCF!C63</f>
        <v>0</v>
      </c>
      <c r="C66" s="18">
        <v>0</v>
      </c>
      <c r="D66" s="18">
        <f t="shared" si="9"/>
        <v>0</v>
      </c>
      <c r="E66" s="19">
        <f t="shared" si="10"/>
        <v>0</v>
      </c>
    </row>
    <row r="67" spans="1:5" ht="15" customHeight="1" x14ac:dyDescent="0.3">
      <c r="A67" s="24" t="s">
        <v>60</v>
      </c>
      <c r="B67" s="18">
        <f>[6]SCF!C64</f>
        <v>12534000</v>
      </c>
      <c r="C67" s="18">
        <v>-22949658.350000001</v>
      </c>
      <c r="D67" s="18">
        <f t="shared" si="9"/>
        <v>-35483658.350000001</v>
      </c>
      <c r="E67" s="19">
        <f t="shared" si="10"/>
        <v>-283.09923687569813</v>
      </c>
    </row>
    <row r="68" spans="1:5" ht="15" customHeight="1" x14ac:dyDescent="0.3">
      <c r="A68" s="30" t="s">
        <v>61</v>
      </c>
      <c r="B68" s="15">
        <f>+B63+B64+B65+B66+B67</f>
        <v>71827927</v>
      </c>
      <c r="C68" s="31">
        <v>-4796580.8000000007</v>
      </c>
      <c r="D68" s="31">
        <f t="shared" ref="D68" si="11">+C68-B68</f>
        <v>-76624507.799999997</v>
      </c>
      <c r="E68" s="32">
        <f t="shared" ref="E68" si="12">+D68/B68*100</f>
        <v>-106.67787725517958</v>
      </c>
    </row>
    <row r="69" spans="1:5" ht="15" customHeight="1" x14ac:dyDescent="0.3">
      <c r="A69" s="10" t="s">
        <v>62</v>
      </c>
      <c r="B69" s="11" t="s">
        <v>9</v>
      </c>
      <c r="C69" s="12" t="s">
        <v>9</v>
      </c>
      <c r="D69" s="11" t="s">
        <v>9</v>
      </c>
      <c r="E69" s="13" t="s">
        <v>9</v>
      </c>
    </row>
    <row r="70" spans="1:5" ht="15" customHeight="1" x14ac:dyDescent="0.3">
      <c r="A70" s="14" t="s">
        <v>63</v>
      </c>
      <c r="B70" s="15">
        <f>[6]SCF!C67</f>
        <v>37169349</v>
      </c>
      <c r="C70" s="15">
        <v>22124814.980000004</v>
      </c>
      <c r="D70" s="15">
        <f t="shared" ref="D70:D82" si="13">+C70-B70</f>
        <v>-15044534.019999996</v>
      </c>
      <c r="E70" s="16">
        <f t="shared" ref="E70:E82" si="14">+D70/B70*100</f>
        <v>-40.475645726267615</v>
      </c>
    </row>
    <row r="71" spans="1:5" ht="15" customHeight="1" x14ac:dyDescent="0.3">
      <c r="A71" s="17" t="s">
        <v>14</v>
      </c>
      <c r="B71" s="18">
        <f>[6]SCF!C68</f>
        <v>28853432</v>
      </c>
      <c r="C71" s="18">
        <v>17700067.870000001</v>
      </c>
      <c r="D71" s="18">
        <f t="shared" si="13"/>
        <v>-11153364.129999999</v>
      </c>
      <c r="E71" s="19">
        <f t="shared" ref="E71:E81" si="15">IFERROR(+D71/B71*100,0)</f>
        <v>-38.655242572183433</v>
      </c>
    </row>
    <row r="72" spans="1:5" ht="15" customHeight="1" x14ac:dyDescent="0.3">
      <c r="A72" s="17" t="s">
        <v>15</v>
      </c>
      <c r="B72" s="18">
        <f>[6]SCF!C69</f>
        <v>317688</v>
      </c>
      <c r="C72" s="18">
        <v>169099.77</v>
      </c>
      <c r="D72" s="18">
        <f t="shared" si="13"/>
        <v>-148588.23000000001</v>
      </c>
      <c r="E72" s="19">
        <f t="shared" si="15"/>
        <v>-46.771747752511899</v>
      </c>
    </row>
    <row r="73" spans="1:5" ht="15" customHeight="1" x14ac:dyDescent="0.3">
      <c r="A73" s="17" t="s">
        <v>16</v>
      </c>
      <c r="B73" s="18">
        <f>[6]SCF!C70</f>
        <v>0</v>
      </c>
      <c r="C73" s="18">
        <v>0</v>
      </c>
      <c r="D73" s="18">
        <f t="shared" si="13"/>
        <v>0</v>
      </c>
      <c r="E73" s="19">
        <f t="shared" si="15"/>
        <v>0</v>
      </c>
    </row>
    <row r="74" spans="1:5" ht="15" customHeight="1" x14ac:dyDescent="0.3">
      <c r="A74" s="17" t="s">
        <v>64</v>
      </c>
      <c r="B74" s="18">
        <f>[6]SCF!C71</f>
        <v>0</v>
      </c>
      <c r="C74" s="18">
        <v>586.00999999999988</v>
      </c>
      <c r="D74" s="18">
        <f t="shared" si="13"/>
        <v>586.00999999999988</v>
      </c>
      <c r="E74" s="19">
        <f t="shared" si="15"/>
        <v>0</v>
      </c>
    </row>
    <row r="75" spans="1:5" ht="15" customHeight="1" x14ac:dyDescent="0.3">
      <c r="A75" s="17" t="s">
        <v>18</v>
      </c>
      <c r="B75" s="18">
        <f>[6]SCF!C72</f>
        <v>7998229</v>
      </c>
      <c r="C75" s="18">
        <v>4255061.33</v>
      </c>
      <c r="D75" s="18">
        <f t="shared" si="13"/>
        <v>-3743167.67</v>
      </c>
      <c r="E75" s="19">
        <f t="shared" si="15"/>
        <v>-46.799956215307162</v>
      </c>
    </row>
    <row r="76" spans="1:5" ht="15" customHeight="1" x14ac:dyDescent="0.3">
      <c r="A76" s="17" t="s">
        <v>19</v>
      </c>
      <c r="B76" s="18">
        <f>[6]SCF!C73</f>
        <v>0</v>
      </c>
      <c r="C76" s="18">
        <v>0</v>
      </c>
      <c r="D76" s="18">
        <f t="shared" si="13"/>
        <v>0</v>
      </c>
      <c r="E76" s="19">
        <f t="shared" si="15"/>
        <v>0</v>
      </c>
    </row>
    <row r="77" spans="1:5" x14ac:dyDescent="0.3">
      <c r="A77" s="24" t="s">
        <v>65</v>
      </c>
      <c r="B77" s="18">
        <f>[6]SCF!C74</f>
        <v>18369768</v>
      </c>
      <c r="C77" s="18">
        <v>493992.05</v>
      </c>
      <c r="D77" s="18">
        <f t="shared" ref="D77:D81" si="16">C77-B77</f>
        <v>-17875775.949999999</v>
      </c>
      <c r="E77" s="19">
        <f t="shared" si="15"/>
        <v>-97.31084219463196</v>
      </c>
    </row>
    <row r="78" spans="1:5" x14ac:dyDescent="0.3">
      <c r="A78" s="24" t="s">
        <v>66</v>
      </c>
      <c r="B78" s="18">
        <f>[6]SCF!C75</f>
        <v>29647598</v>
      </c>
      <c r="C78" s="18">
        <v>114584131.16</v>
      </c>
      <c r="D78" s="18">
        <f t="shared" si="16"/>
        <v>84936533.159999996</v>
      </c>
      <c r="E78" s="19">
        <f t="shared" si="15"/>
        <v>286.48706434834958</v>
      </c>
    </row>
    <row r="79" spans="1:5" ht="15" customHeight="1" x14ac:dyDescent="0.3">
      <c r="A79" s="24" t="s">
        <v>67</v>
      </c>
      <c r="B79" s="18">
        <f>[6]SCF!C76</f>
        <v>0</v>
      </c>
      <c r="C79" s="18">
        <v>1074012.6599999999</v>
      </c>
      <c r="D79" s="18">
        <f t="shared" si="16"/>
        <v>1074012.6599999999</v>
      </c>
      <c r="E79" s="19">
        <f t="shared" si="15"/>
        <v>0</v>
      </c>
    </row>
    <row r="80" spans="1:5" x14ac:dyDescent="0.3">
      <c r="A80" s="24" t="s">
        <v>68</v>
      </c>
      <c r="B80" s="18">
        <f>[6]SCF!C77</f>
        <v>0</v>
      </c>
      <c r="C80" s="18">
        <v>25157.789999999997</v>
      </c>
      <c r="D80" s="18">
        <f t="shared" si="16"/>
        <v>25157.789999999997</v>
      </c>
      <c r="E80" s="19">
        <f t="shared" si="15"/>
        <v>0</v>
      </c>
    </row>
    <row r="81" spans="1:5" x14ac:dyDescent="0.3">
      <c r="A81" s="24" t="s">
        <v>69</v>
      </c>
      <c r="B81" s="18">
        <f>[6]SCF!C78</f>
        <v>0</v>
      </c>
      <c r="C81" s="18">
        <v>0</v>
      </c>
      <c r="D81" s="18">
        <f t="shared" si="16"/>
        <v>0</v>
      </c>
      <c r="E81" s="19">
        <f t="shared" si="15"/>
        <v>0</v>
      </c>
    </row>
    <row r="82" spans="1:5" ht="15" customHeight="1" x14ac:dyDescent="0.3">
      <c r="A82" s="30" t="s">
        <v>70</v>
      </c>
      <c r="B82" s="15">
        <f>+B70+B77+B78+B79+B80+B81</f>
        <v>85186715</v>
      </c>
      <c r="C82" s="31">
        <v>138302108.63999999</v>
      </c>
      <c r="D82" s="31">
        <f t="shared" si="13"/>
        <v>53115393.639999986</v>
      </c>
      <c r="E82" s="32">
        <f t="shared" si="14"/>
        <v>62.351733647670279</v>
      </c>
    </row>
    <row r="83" spans="1:5" ht="15" customHeight="1" x14ac:dyDescent="0.3">
      <c r="A83" s="10" t="s">
        <v>71</v>
      </c>
      <c r="B83" s="11" t="s">
        <v>9</v>
      </c>
      <c r="C83" s="12" t="s">
        <v>9</v>
      </c>
      <c r="D83" s="11" t="s">
        <v>9</v>
      </c>
      <c r="E83" s="13" t="s">
        <v>9</v>
      </c>
    </row>
    <row r="84" spans="1:5" ht="15" customHeight="1" x14ac:dyDescent="0.3">
      <c r="A84" s="24" t="s">
        <v>72</v>
      </c>
      <c r="B84" s="18">
        <f>[6]SCF!C81</f>
        <v>0</v>
      </c>
      <c r="C84" s="18">
        <v>16593038.15</v>
      </c>
      <c r="D84" s="18">
        <f t="shared" ref="D84:D88" si="17">+C84-B84</f>
        <v>16593038.15</v>
      </c>
      <c r="E84" s="19">
        <f t="shared" ref="E84:E86" si="18">IFERROR(+D84/B84*100,0)</f>
        <v>0</v>
      </c>
    </row>
    <row r="85" spans="1:5" ht="15" customHeight="1" x14ac:dyDescent="0.3">
      <c r="A85" s="24" t="s">
        <v>73</v>
      </c>
      <c r="B85" s="18">
        <f>[6]SCF!C82</f>
        <v>152184441</v>
      </c>
      <c r="C85" s="18">
        <v>20725514.32</v>
      </c>
      <c r="D85" s="18">
        <f t="shared" si="17"/>
        <v>-131458926.68000001</v>
      </c>
      <c r="E85" s="19">
        <f t="shared" si="18"/>
        <v>-86.381318494970188</v>
      </c>
    </row>
    <row r="86" spans="1:5" ht="15" customHeight="1" x14ac:dyDescent="0.3">
      <c r="A86" s="24" t="s">
        <v>74</v>
      </c>
      <c r="B86" s="18">
        <f>[6]SCF!C83</f>
        <v>27246641</v>
      </c>
      <c r="C86" s="18">
        <v>2040133.9200000002</v>
      </c>
      <c r="D86" s="18">
        <f t="shared" si="17"/>
        <v>-25206507.079999998</v>
      </c>
      <c r="E86" s="19">
        <f t="shared" si="18"/>
        <v>-92.512347044907301</v>
      </c>
    </row>
    <row r="87" spans="1:5" ht="15" customHeight="1" x14ac:dyDescent="0.3">
      <c r="A87" s="30" t="s">
        <v>75</v>
      </c>
      <c r="B87" s="33">
        <f>+B84+B85+B86</f>
        <v>179431082</v>
      </c>
      <c r="C87" s="31">
        <v>39358686.390000001</v>
      </c>
      <c r="D87" s="31">
        <f t="shared" si="17"/>
        <v>-140072395.61000001</v>
      </c>
      <c r="E87" s="32">
        <f>+D87/B87*100</f>
        <v>-78.064733294090047</v>
      </c>
    </row>
    <row r="88" spans="1:5" ht="18" customHeight="1" x14ac:dyDescent="0.3">
      <c r="A88" s="25" t="s">
        <v>76</v>
      </c>
      <c r="B88" s="27">
        <f>+B45+B46+B68+B82+B87</f>
        <v>2049276615</v>
      </c>
      <c r="C88" s="27">
        <v>1226131749.1299999</v>
      </c>
      <c r="D88" s="27">
        <f t="shared" si="17"/>
        <v>-823144865.87000012</v>
      </c>
      <c r="E88" s="28">
        <f>+D88/B88*100</f>
        <v>-40.167582055290282</v>
      </c>
    </row>
    <row r="89" spans="1:5" x14ac:dyDescent="0.3">
      <c r="A89" s="29" t="s">
        <v>9</v>
      </c>
      <c r="B89" s="3"/>
      <c r="C89" s="3"/>
      <c r="D89" s="3"/>
      <c r="E89" s="3"/>
    </row>
    <row r="90" spans="1:5" ht="15" customHeight="1" x14ac:dyDescent="0.3">
      <c r="A90" s="10" t="s">
        <v>77</v>
      </c>
      <c r="B90" s="11" t="s">
        <v>9</v>
      </c>
      <c r="C90" s="12" t="s">
        <v>9</v>
      </c>
      <c r="D90" s="11" t="s">
        <v>9</v>
      </c>
      <c r="E90" s="13" t="s">
        <v>9</v>
      </c>
    </row>
    <row r="91" spans="1:5" x14ac:dyDescent="0.3">
      <c r="A91" s="24" t="s">
        <v>78</v>
      </c>
      <c r="B91" s="18">
        <f>[6]SCF!C88</f>
        <v>45300828</v>
      </c>
      <c r="C91" s="18">
        <v>21174677.77</v>
      </c>
      <c r="D91" s="18">
        <f t="shared" ref="D91:D98" si="19">+C91-B91</f>
        <v>-24126150.23</v>
      </c>
      <c r="E91" s="19">
        <f>IFERROR(+D91/B91*100,0)</f>
        <v>-53.257636328413248</v>
      </c>
    </row>
    <row r="92" spans="1:5" ht="15" customHeight="1" x14ac:dyDescent="0.3">
      <c r="A92" s="24" t="s">
        <v>79</v>
      </c>
      <c r="B92" s="18">
        <f>[6]SCF!C89</f>
        <v>0</v>
      </c>
      <c r="C92" s="18">
        <v>503</v>
      </c>
      <c r="D92" s="18">
        <f t="shared" si="19"/>
        <v>503</v>
      </c>
      <c r="E92" s="19">
        <f t="shared" ref="E92:E97" si="20">IFERROR(+D92/B92*100,0)</f>
        <v>0</v>
      </c>
    </row>
    <row r="93" spans="1:5" ht="15" customHeight="1" x14ac:dyDescent="0.3">
      <c r="A93" s="24" t="s">
        <v>80</v>
      </c>
      <c r="B93" s="18">
        <f>[6]SCF!C90</f>
        <v>7544621</v>
      </c>
      <c r="C93" s="18">
        <v>7119565.6799999997</v>
      </c>
      <c r="D93" s="18">
        <f t="shared" si="19"/>
        <v>-425055.3200000003</v>
      </c>
      <c r="E93" s="19">
        <f t="shared" si="20"/>
        <v>-5.6338856517776081</v>
      </c>
    </row>
    <row r="94" spans="1:5" ht="15" customHeight="1" x14ac:dyDescent="0.3">
      <c r="A94" s="24" t="s">
        <v>81</v>
      </c>
      <c r="B94" s="18">
        <f>[6]SCF!C91</f>
        <v>0</v>
      </c>
      <c r="C94" s="18">
        <v>0</v>
      </c>
      <c r="D94" s="18">
        <f t="shared" si="19"/>
        <v>0</v>
      </c>
      <c r="E94" s="19">
        <f t="shared" si="20"/>
        <v>0</v>
      </c>
    </row>
    <row r="95" spans="1:5" ht="15" customHeight="1" x14ac:dyDescent="0.3">
      <c r="A95" s="24" t="s">
        <v>82</v>
      </c>
      <c r="B95" s="18">
        <f>[6]SCF!C92</f>
        <v>10000000</v>
      </c>
      <c r="C95" s="18">
        <v>0</v>
      </c>
      <c r="D95" s="18">
        <f t="shared" si="19"/>
        <v>-10000000</v>
      </c>
      <c r="E95" s="19">
        <f t="shared" si="20"/>
        <v>-100</v>
      </c>
    </row>
    <row r="96" spans="1:5" ht="15" customHeight="1" x14ac:dyDescent="0.3">
      <c r="A96" s="24" t="s">
        <v>83</v>
      </c>
      <c r="B96" s="18">
        <f>[6]SCF!C93</f>
        <v>0</v>
      </c>
      <c r="C96" s="18">
        <v>0</v>
      </c>
      <c r="D96" s="18">
        <f t="shared" si="19"/>
        <v>0</v>
      </c>
      <c r="E96" s="19">
        <f t="shared" si="20"/>
        <v>0</v>
      </c>
    </row>
    <row r="97" spans="1:5" x14ac:dyDescent="0.3">
      <c r="A97" s="24" t="s">
        <v>84</v>
      </c>
      <c r="B97" s="18">
        <f>[6]SCF!C94</f>
        <v>197616864</v>
      </c>
      <c r="C97" s="18">
        <v>33088207</v>
      </c>
      <c r="D97" s="18">
        <f t="shared" si="19"/>
        <v>-164528657</v>
      </c>
      <c r="E97" s="19">
        <f t="shared" si="20"/>
        <v>-83.256384940912724</v>
      </c>
    </row>
    <row r="98" spans="1:5" ht="15" customHeight="1" x14ac:dyDescent="0.3">
      <c r="A98" s="30" t="s">
        <v>85</v>
      </c>
      <c r="B98" s="33">
        <f>SUM(B91:B97)</f>
        <v>260462313</v>
      </c>
      <c r="C98" s="31">
        <v>61382953.450000003</v>
      </c>
      <c r="D98" s="31">
        <f t="shared" si="19"/>
        <v>-199079359.55000001</v>
      </c>
      <c r="E98" s="32">
        <f t="shared" ref="E98" si="21">+D98/B98*100</f>
        <v>-76.433076730759126</v>
      </c>
    </row>
    <row r="99" spans="1:5" ht="15" customHeight="1" x14ac:dyDescent="0.3">
      <c r="A99" s="34" t="s">
        <v>86</v>
      </c>
      <c r="B99" s="35">
        <f>+B42-B88-B98</f>
        <v>9773464</v>
      </c>
      <c r="C99" s="36">
        <v>78071736.690000102</v>
      </c>
      <c r="D99" s="37" t="s">
        <v>9</v>
      </c>
      <c r="E99" s="38" t="s">
        <v>9</v>
      </c>
    </row>
    <row r="100" spans="1:5" ht="15" customHeight="1" x14ac:dyDescent="0.3">
      <c r="A100" s="39" t="s">
        <v>87</v>
      </c>
      <c r="B100" s="18">
        <f>[6]SCF!$C$97</f>
        <v>308734556</v>
      </c>
      <c r="C100" s="18">
        <v>278498802.81999999</v>
      </c>
      <c r="D100" s="40" t="s">
        <v>9</v>
      </c>
      <c r="E100" s="41" t="s">
        <v>9</v>
      </c>
    </row>
    <row r="101" spans="1:5" ht="15" customHeight="1" x14ac:dyDescent="0.3">
      <c r="A101" s="34" t="s">
        <v>88</v>
      </c>
      <c r="B101" s="35">
        <f>B99+B100</f>
        <v>318508020</v>
      </c>
      <c r="C101" s="36">
        <v>356570539.51000011</v>
      </c>
      <c r="D101" s="42" t="s">
        <v>9</v>
      </c>
      <c r="E101" s="43" t="s">
        <v>9</v>
      </c>
    </row>
  </sheetData>
  <mergeCells count="7">
    <mergeCell ref="A89:E89"/>
    <mergeCell ref="A2:A11"/>
    <mergeCell ref="B2:D2"/>
    <mergeCell ref="E4:E7"/>
    <mergeCell ref="B7:D8"/>
    <mergeCell ref="B9:C10"/>
    <mergeCell ref="A43:E43"/>
  </mergeCells>
  <pageMargins left="0.7" right="0.7" top="0" bottom="0.39237" header="0" footer="0"/>
  <pageSetup paperSize="5" orientation="landscape" horizontalDpi="300" verticalDpi="300" r:id="rId1"/>
  <headerFooter alignWithMargins="0">
    <oddFooter>&amp;L&amp;"Segoe UI,Bold"&amp;8 Last Refresh Date: Jan 31, 2020 &amp;R&amp;"Segoe UI,Bold"&amp;8 Page 1 of 1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E101"/>
  <sheetViews>
    <sheetView showGridLines="0" zoomScaleNormal="100" workbookViewId="0">
      <selection activeCell="G23" sqref="G23"/>
    </sheetView>
  </sheetViews>
  <sheetFormatPr defaultRowHeight="14.4" x14ac:dyDescent="0.3"/>
  <cols>
    <col min="1" max="1" width="33" style="1" customWidth="1"/>
    <col min="2" max="2" width="20.33203125" style="1" customWidth="1"/>
    <col min="3" max="3" width="23.5546875" style="1" customWidth="1"/>
    <col min="4" max="4" width="16.5546875" style="1" customWidth="1"/>
    <col min="5" max="5" width="17.44140625" style="1" customWidth="1"/>
    <col min="6" max="16384" width="8.88671875" style="1"/>
  </cols>
  <sheetData>
    <row r="1" spans="1:5" ht="16.8" customHeight="1" x14ac:dyDescent="0.3">
      <c r="B1" s="2" t="s">
        <v>0</v>
      </c>
    </row>
    <row r="2" spans="1:5" ht="12.9" customHeight="1" x14ac:dyDescent="0.3">
      <c r="A2" s="3"/>
      <c r="B2" s="4" t="s">
        <v>1</v>
      </c>
      <c r="C2" s="3"/>
      <c r="D2" s="3"/>
    </row>
    <row r="3" spans="1:5" ht="0.6" customHeight="1" x14ac:dyDescent="0.3">
      <c r="A3" s="3"/>
    </row>
    <row r="4" spans="1:5" ht="0.45" customHeight="1" x14ac:dyDescent="0.3">
      <c r="A4" s="3"/>
      <c r="E4" s="3"/>
    </row>
    <row r="5" spans="1:5" ht="4.8" customHeight="1" x14ac:dyDescent="0.3">
      <c r="A5" s="3"/>
      <c r="E5" s="3"/>
    </row>
    <row r="6" spans="1:5" ht="0.6" customHeight="1" x14ac:dyDescent="0.3">
      <c r="A6" s="3"/>
      <c r="E6" s="3"/>
    </row>
    <row r="7" spans="1:5" ht="2.4" customHeight="1" x14ac:dyDescent="0.3">
      <c r="A7" s="3"/>
      <c r="B7" s="5" t="s">
        <v>2</v>
      </c>
      <c r="C7" s="5"/>
      <c r="D7" s="5"/>
      <c r="E7" s="3"/>
    </row>
    <row r="8" spans="1:5" ht="16.8" customHeight="1" x14ac:dyDescent="0.3">
      <c r="A8" s="3"/>
      <c r="B8" s="5"/>
      <c r="C8" s="5"/>
      <c r="D8" s="5"/>
    </row>
    <row r="9" spans="1:5" ht="1.95" customHeight="1" x14ac:dyDescent="0.3">
      <c r="A9" s="3"/>
      <c r="B9" s="6" t="str">
        <f>+CONCATENATE("JUNE 2023,"&amp;" "&amp;B13)</f>
        <v>JUNE 2023, CELCO</v>
      </c>
      <c r="C9" s="6"/>
    </row>
    <row r="10" spans="1:5" ht="15.6" customHeight="1" x14ac:dyDescent="0.3">
      <c r="A10" s="3"/>
      <c r="B10" s="6"/>
      <c r="C10" s="6"/>
    </row>
    <row r="11" spans="1:5" ht="0.45" customHeight="1" x14ac:dyDescent="0.3">
      <c r="A11" s="3"/>
    </row>
    <row r="12" spans="1:5" ht="0" hidden="1" customHeight="1" x14ac:dyDescent="0.3"/>
    <row r="13" spans="1:5" ht="15.45" customHeight="1" x14ac:dyDescent="0.3">
      <c r="B13" s="7" t="str">
        <f>+[7]SCF!$C$2</f>
        <v>CELCO</v>
      </c>
    </row>
    <row r="14" spans="1:5" ht="28.2" customHeight="1" x14ac:dyDescent="0.3">
      <c r="A14" s="8" t="s">
        <v>3</v>
      </c>
      <c r="B14" s="9" t="s">
        <v>4</v>
      </c>
      <c r="C14" s="9" t="s">
        <v>5</v>
      </c>
      <c r="D14" s="9" t="s">
        <v>6</v>
      </c>
      <c r="E14" s="9" t="s">
        <v>7</v>
      </c>
    </row>
    <row r="15" spans="1:5" ht="15" customHeight="1" x14ac:dyDescent="0.3">
      <c r="A15" s="10" t="s">
        <v>8</v>
      </c>
      <c r="B15" s="11" t="s">
        <v>9</v>
      </c>
      <c r="C15" s="12" t="s">
        <v>9</v>
      </c>
      <c r="D15" s="11" t="s">
        <v>9</v>
      </c>
      <c r="E15" s="13" t="s">
        <v>9</v>
      </c>
    </row>
    <row r="16" spans="1:5" ht="15" customHeight="1" x14ac:dyDescent="0.3">
      <c r="A16" s="14" t="s">
        <v>10</v>
      </c>
      <c r="B16" s="15">
        <f>[7]SCF!C12</f>
        <v>265569757</v>
      </c>
      <c r="C16" s="15">
        <v>128151180.70999999</v>
      </c>
      <c r="D16" s="15">
        <f>+C16-B16</f>
        <v>-137418576.29000002</v>
      </c>
      <c r="E16" s="16">
        <f t="shared" ref="E16:E42" si="0">+D16/B16*100</f>
        <v>-51.744813807996984</v>
      </c>
    </row>
    <row r="17" spans="1:5" ht="15" customHeight="1" x14ac:dyDescent="0.3">
      <c r="A17" s="17" t="s">
        <v>11</v>
      </c>
      <c r="B17" s="18">
        <f>[7]SCF!C13</f>
        <v>229298697</v>
      </c>
      <c r="C17" s="18">
        <v>107980898.27</v>
      </c>
      <c r="D17" s="18">
        <f t="shared" ref="D17:D42" si="1">+C17-B17</f>
        <v>-121317798.73</v>
      </c>
      <c r="E17" s="19">
        <f t="shared" ref="E17:E18" si="2">IFERROR(+D17/B17*100,0)</f>
        <v>-52.908193686770055</v>
      </c>
    </row>
    <row r="18" spans="1:5" ht="15" customHeight="1" x14ac:dyDescent="0.3">
      <c r="A18" s="17" t="s">
        <v>12</v>
      </c>
      <c r="B18" s="18">
        <f>[7]SCF!C14</f>
        <v>10667227</v>
      </c>
      <c r="C18" s="18">
        <v>5278355.3600000003</v>
      </c>
      <c r="D18" s="18">
        <f t="shared" si="1"/>
        <v>-5388871.6399999997</v>
      </c>
      <c r="E18" s="19">
        <f t="shared" si="2"/>
        <v>-50.518017850374797</v>
      </c>
    </row>
    <row r="19" spans="1:5" ht="15" customHeight="1" x14ac:dyDescent="0.3">
      <c r="A19" s="20" t="s">
        <v>13</v>
      </c>
      <c r="B19" s="15">
        <f>[7]SCF!C15</f>
        <v>5240702</v>
      </c>
      <c r="C19" s="21">
        <v>2289923.21</v>
      </c>
      <c r="D19" s="21">
        <f t="shared" si="1"/>
        <v>-2950778.79</v>
      </c>
      <c r="E19" s="22">
        <f t="shared" si="0"/>
        <v>-56.305029173572549</v>
      </c>
    </row>
    <row r="20" spans="1:5" ht="15" customHeight="1" x14ac:dyDescent="0.3">
      <c r="A20" s="23" t="s">
        <v>14</v>
      </c>
      <c r="B20" s="18">
        <f>[7]SCF!C16</f>
        <v>2227244.0299999998</v>
      </c>
      <c r="C20" s="18">
        <v>1777808.54</v>
      </c>
      <c r="D20" s="18">
        <f t="shared" si="1"/>
        <v>-449435.48999999976</v>
      </c>
      <c r="E20" s="19">
        <f t="shared" ref="E20:E28" si="3">IFERROR(+D20/B20*100,0)</f>
        <v>-20.17899628178596</v>
      </c>
    </row>
    <row r="21" spans="1:5" ht="15" customHeight="1" x14ac:dyDescent="0.3">
      <c r="A21" s="23" t="s">
        <v>15</v>
      </c>
      <c r="B21" s="18">
        <f>[7]SCF!C17</f>
        <v>322327.71000000002</v>
      </c>
      <c r="C21" s="18">
        <v>19539.43</v>
      </c>
      <c r="D21" s="18">
        <f t="shared" si="1"/>
        <v>-302788.28000000003</v>
      </c>
      <c r="E21" s="19">
        <f t="shared" si="3"/>
        <v>-93.938023510296404</v>
      </c>
    </row>
    <row r="22" spans="1:5" ht="15" customHeight="1" x14ac:dyDescent="0.3">
      <c r="A22" s="23" t="s">
        <v>16</v>
      </c>
      <c r="B22" s="18">
        <f>[7]SCF!C18</f>
        <v>0</v>
      </c>
      <c r="C22" s="18">
        <v>0.21</v>
      </c>
      <c r="D22" s="18">
        <f t="shared" si="1"/>
        <v>0.21</v>
      </c>
      <c r="E22" s="19">
        <f t="shared" si="3"/>
        <v>0</v>
      </c>
    </row>
    <row r="23" spans="1:5" ht="15" customHeight="1" x14ac:dyDescent="0.3">
      <c r="A23" s="23" t="s">
        <v>17</v>
      </c>
      <c r="B23" s="18">
        <f>[7]SCF!C19</f>
        <v>0</v>
      </c>
      <c r="C23" s="18">
        <v>16.020000000000003</v>
      </c>
      <c r="D23" s="18">
        <f t="shared" si="1"/>
        <v>16.020000000000003</v>
      </c>
      <c r="E23" s="19">
        <f t="shared" si="3"/>
        <v>0</v>
      </c>
    </row>
    <row r="24" spans="1:5" ht="15" customHeight="1" x14ac:dyDescent="0.3">
      <c r="A24" s="23" t="s">
        <v>18</v>
      </c>
      <c r="B24" s="18">
        <f>[7]SCF!C20</f>
        <v>2691130.26</v>
      </c>
      <c r="C24" s="18">
        <v>492559.01</v>
      </c>
      <c r="D24" s="18">
        <f t="shared" si="1"/>
        <v>-2198571.25</v>
      </c>
      <c r="E24" s="19">
        <f t="shared" si="3"/>
        <v>-81.696946546169784</v>
      </c>
    </row>
    <row r="25" spans="1:5" ht="15" customHeight="1" x14ac:dyDescent="0.3">
      <c r="A25" s="23" t="s">
        <v>19</v>
      </c>
      <c r="B25" s="18">
        <f>[7]SCF!C21</f>
        <v>0</v>
      </c>
      <c r="C25" s="18">
        <v>0</v>
      </c>
      <c r="D25" s="18">
        <f t="shared" si="1"/>
        <v>0</v>
      </c>
      <c r="E25" s="19">
        <f t="shared" si="3"/>
        <v>0</v>
      </c>
    </row>
    <row r="26" spans="1:5" ht="15" customHeight="1" x14ac:dyDescent="0.3">
      <c r="A26" s="17" t="s">
        <v>20</v>
      </c>
      <c r="B26" s="18">
        <f>[7]SCF!C22</f>
        <v>0</v>
      </c>
      <c r="C26" s="18">
        <v>0</v>
      </c>
      <c r="D26" s="18">
        <f t="shared" si="1"/>
        <v>0</v>
      </c>
      <c r="E26" s="19">
        <f t="shared" si="3"/>
        <v>0</v>
      </c>
    </row>
    <row r="27" spans="1:5" ht="15" customHeight="1" x14ac:dyDescent="0.3">
      <c r="A27" s="17" t="s">
        <v>21</v>
      </c>
      <c r="B27" s="18">
        <f>[7]SCF!C23</f>
        <v>20363131</v>
      </c>
      <c r="C27" s="18">
        <v>12602003.870000001</v>
      </c>
      <c r="D27" s="18">
        <f t="shared" si="1"/>
        <v>-7761127.129999999</v>
      </c>
      <c r="E27" s="19">
        <f t="shared" si="3"/>
        <v>-38.113623734974738</v>
      </c>
    </row>
    <row r="28" spans="1:5" ht="15" customHeight="1" x14ac:dyDescent="0.3">
      <c r="A28" s="17" t="s">
        <v>22</v>
      </c>
      <c r="B28" s="18">
        <f>[7]SCF!C24</f>
        <v>0</v>
      </c>
      <c r="C28" s="18">
        <v>0</v>
      </c>
      <c r="D28" s="18">
        <f t="shared" si="1"/>
        <v>0</v>
      </c>
      <c r="E28" s="19">
        <f t="shared" si="3"/>
        <v>0</v>
      </c>
    </row>
    <row r="29" spans="1:5" ht="15" customHeight="1" x14ac:dyDescent="0.3">
      <c r="A29" s="14" t="s">
        <v>23</v>
      </c>
      <c r="B29" s="15">
        <f>[7]SCF!C25</f>
        <v>26980929</v>
      </c>
      <c r="C29" s="15">
        <v>16896354.289999999</v>
      </c>
      <c r="D29" s="15">
        <f t="shared" si="1"/>
        <v>-10084574.710000001</v>
      </c>
      <c r="E29" s="16">
        <f t="shared" si="0"/>
        <v>-37.376677096626295</v>
      </c>
    </row>
    <row r="30" spans="1:5" ht="15" customHeight="1" x14ac:dyDescent="0.3">
      <c r="A30" s="17" t="s">
        <v>24</v>
      </c>
      <c r="B30" s="18">
        <f>[7]SCF!C26</f>
        <v>15255670</v>
      </c>
      <c r="C30" s="18">
        <v>4809861.8400000008</v>
      </c>
      <c r="D30" s="18">
        <f t="shared" si="1"/>
        <v>-10445808.16</v>
      </c>
      <c r="E30" s="19">
        <f t="shared" ref="E30:E32" si="4">IFERROR(+D30/B30*100,0)</f>
        <v>-68.47164470652551</v>
      </c>
    </row>
    <row r="31" spans="1:5" ht="15" customHeight="1" x14ac:dyDescent="0.3">
      <c r="A31" s="17" t="s">
        <v>25</v>
      </c>
      <c r="B31" s="18">
        <f>[7]SCF!C27</f>
        <v>0</v>
      </c>
      <c r="C31" s="18">
        <v>0</v>
      </c>
      <c r="D31" s="18">
        <f t="shared" si="1"/>
        <v>0</v>
      </c>
      <c r="E31" s="19">
        <f t="shared" si="4"/>
        <v>0</v>
      </c>
    </row>
    <row r="32" spans="1:5" x14ac:dyDescent="0.3">
      <c r="A32" s="17" t="s">
        <v>26</v>
      </c>
      <c r="B32" s="18">
        <f>[7]SCF!C28</f>
        <v>11725259</v>
      </c>
      <c r="C32" s="18">
        <v>12086492.449999997</v>
      </c>
      <c r="D32" s="18">
        <f t="shared" si="1"/>
        <v>361233.44999999739</v>
      </c>
      <c r="E32" s="19">
        <f t="shared" si="4"/>
        <v>3.080814248964542</v>
      </c>
    </row>
    <row r="33" spans="1:5" x14ac:dyDescent="0.3">
      <c r="A33" s="14" t="s">
        <v>27</v>
      </c>
      <c r="B33" s="15">
        <f>[7]SCF!C29</f>
        <v>52350535</v>
      </c>
      <c r="C33" s="15">
        <v>0</v>
      </c>
      <c r="D33" s="15">
        <f t="shared" si="1"/>
        <v>-52350535</v>
      </c>
      <c r="E33" s="16">
        <f t="shared" si="0"/>
        <v>-100</v>
      </c>
    </row>
    <row r="34" spans="1:5" ht="15" customHeight="1" x14ac:dyDescent="0.3">
      <c r="A34" s="17" t="s">
        <v>28</v>
      </c>
      <c r="B34" s="18">
        <f>[7]SCF!C30</f>
        <v>52350535</v>
      </c>
      <c r="C34" s="18">
        <v>0</v>
      </c>
      <c r="D34" s="18">
        <f t="shared" si="1"/>
        <v>-52350535</v>
      </c>
      <c r="E34" s="19">
        <f t="shared" ref="E34:E41" si="5">IFERROR(+D34/B34*100,0)</f>
        <v>-100</v>
      </c>
    </row>
    <row r="35" spans="1:5" ht="15" customHeight="1" x14ac:dyDescent="0.3">
      <c r="A35" s="17" t="s">
        <v>29</v>
      </c>
      <c r="B35" s="18">
        <f>[7]SCF!C31</f>
        <v>0</v>
      </c>
      <c r="C35" s="18">
        <v>0</v>
      </c>
      <c r="D35" s="18">
        <f t="shared" si="1"/>
        <v>0</v>
      </c>
      <c r="E35" s="19">
        <f t="shared" si="5"/>
        <v>0</v>
      </c>
    </row>
    <row r="36" spans="1:5" ht="20.399999999999999" customHeight="1" x14ac:dyDescent="0.3">
      <c r="A36" s="17" t="s">
        <v>30</v>
      </c>
      <c r="B36" s="18">
        <f>[7]SCF!C32</f>
        <v>0</v>
      </c>
      <c r="C36" s="18">
        <v>0</v>
      </c>
      <c r="D36" s="18">
        <f t="shared" si="1"/>
        <v>0</v>
      </c>
      <c r="E36" s="19">
        <f t="shared" si="5"/>
        <v>0</v>
      </c>
    </row>
    <row r="37" spans="1:5" ht="15" customHeight="1" x14ac:dyDescent="0.3">
      <c r="A37" s="17" t="s">
        <v>31</v>
      </c>
      <c r="B37" s="18">
        <f>[7]SCF!C33</f>
        <v>0</v>
      </c>
      <c r="C37" s="18">
        <v>0</v>
      </c>
      <c r="D37" s="18">
        <f t="shared" si="1"/>
        <v>0</v>
      </c>
      <c r="E37" s="19">
        <f t="shared" si="5"/>
        <v>0</v>
      </c>
    </row>
    <row r="38" spans="1:5" x14ac:dyDescent="0.3">
      <c r="A38" s="24" t="s">
        <v>32</v>
      </c>
      <c r="B38" s="18">
        <f>[7]SCF!C34</f>
        <v>0</v>
      </c>
      <c r="C38" s="18">
        <v>0</v>
      </c>
      <c r="D38" s="18">
        <f t="shared" si="1"/>
        <v>0</v>
      </c>
      <c r="E38" s="19">
        <f t="shared" si="5"/>
        <v>0</v>
      </c>
    </row>
    <row r="39" spans="1:5" ht="15" customHeight="1" x14ac:dyDescent="0.3">
      <c r="A39" s="24" t="s">
        <v>33</v>
      </c>
      <c r="B39" s="18">
        <f>[7]SCF!C35</f>
        <v>0</v>
      </c>
      <c r="C39" s="18">
        <v>0</v>
      </c>
      <c r="D39" s="18">
        <f t="shared" si="1"/>
        <v>0</v>
      </c>
      <c r="E39" s="19">
        <f t="shared" si="5"/>
        <v>0</v>
      </c>
    </row>
    <row r="40" spans="1:5" ht="15" customHeight="1" x14ac:dyDescent="0.3">
      <c r="A40" s="24" t="s">
        <v>34</v>
      </c>
      <c r="B40" s="18">
        <f>[7]SCF!C36</f>
        <v>0</v>
      </c>
      <c r="C40" s="18">
        <v>0</v>
      </c>
      <c r="D40" s="18">
        <f t="shared" si="1"/>
        <v>0</v>
      </c>
      <c r="E40" s="19">
        <f t="shared" si="5"/>
        <v>0</v>
      </c>
    </row>
    <row r="41" spans="1:5" ht="15" customHeight="1" x14ac:dyDescent="0.3">
      <c r="A41" s="24" t="s">
        <v>35</v>
      </c>
      <c r="B41" s="18">
        <f>[7]SCF!C37</f>
        <v>0</v>
      </c>
      <c r="C41" s="18">
        <v>0</v>
      </c>
      <c r="D41" s="18">
        <f t="shared" si="1"/>
        <v>0</v>
      </c>
      <c r="E41" s="19">
        <f t="shared" si="5"/>
        <v>0</v>
      </c>
    </row>
    <row r="42" spans="1:5" ht="15" customHeight="1" x14ac:dyDescent="0.3">
      <c r="A42" s="25" t="s">
        <v>36</v>
      </c>
      <c r="B42" s="26">
        <f>[7]SCF!C38</f>
        <v>344901221</v>
      </c>
      <c r="C42" s="27">
        <v>145047535</v>
      </c>
      <c r="D42" s="27">
        <f t="shared" si="1"/>
        <v>-199853686</v>
      </c>
      <c r="E42" s="28">
        <f t="shared" si="0"/>
        <v>-57.945195270851194</v>
      </c>
    </row>
    <row r="43" spans="1:5" ht="18" customHeight="1" x14ac:dyDescent="0.3">
      <c r="A43" s="29" t="s">
        <v>9</v>
      </c>
      <c r="B43" s="3"/>
      <c r="C43" s="3"/>
      <c r="D43" s="3"/>
      <c r="E43" s="3"/>
    </row>
    <row r="44" spans="1:5" ht="15" customHeight="1" x14ac:dyDescent="0.3">
      <c r="A44" s="10" t="s">
        <v>37</v>
      </c>
      <c r="B44" s="11" t="s">
        <v>9</v>
      </c>
      <c r="C44" s="12" t="s">
        <v>9</v>
      </c>
      <c r="D44" s="11" t="s">
        <v>9</v>
      </c>
      <c r="E44" s="13" t="s">
        <v>9</v>
      </c>
    </row>
    <row r="45" spans="1:5" ht="15" customHeight="1" x14ac:dyDescent="0.3">
      <c r="A45" s="24" t="s">
        <v>38</v>
      </c>
      <c r="B45" s="18">
        <f>[7]SCF!C41</f>
        <v>196204059</v>
      </c>
      <c r="C45" s="18">
        <v>92733699.520000011</v>
      </c>
      <c r="D45" s="18">
        <f>C45-B45</f>
        <v>-103470359.47999999</v>
      </c>
      <c r="E45" s="19">
        <f>IFERROR(+D45/B45*100,0)</f>
        <v>-52.736095271097319</v>
      </c>
    </row>
    <row r="46" spans="1:5" ht="15" customHeight="1" x14ac:dyDescent="0.3">
      <c r="A46" s="14" t="s">
        <v>39</v>
      </c>
      <c r="B46" s="15">
        <f>[7]SCF!C42</f>
        <v>47531472</v>
      </c>
      <c r="C46" s="15">
        <v>28673168.180000003</v>
      </c>
      <c r="D46" s="15">
        <f t="shared" ref="D46:D61" si="6">+B46-C46</f>
        <v>18858303.819999997</v>
      </c>
      <c r="E46" s="16">
        <f t="shared" ref="E46" si="7">+D46/B46*100</f>
        <v>39.675404582462747</v>
      </c>
    </row>
    <row r="47" spans="1:5" ht="15" customHeight="1" x14ac:dyDescent="0.3">
      <c r="A47" s="17" t="s">
        <v>40</v>
      </c>
      <c r="B47" s="18">
        <f>[7]SCF!C43</f>
        <v>26123759</v>
      </c>
      <c r="C47" s="18">
        <v>14256503.32</v>
      </c>
      <c r="D47" s="18">
        <f t="shared" si="6"/>
        <v>11867255.68</v>
      </c>
      <c r="E47" s="19">
        <f t="shared" ref="E47:E61" si="8">IFERROR(+D47/B47*100,0)</f>
        <v>45.427060018429962</v>
      </c>
    </row>
    <row r="48" spans="1:5" ht="15" customHeight="1" x14ac:dyDescent="0.3">
      <c r="A48" s="17" t="s">
        <v>41</v>
      </c>
      <c r="B48" s="18">
        <f>[7]SCF!C44</f>
        <v>1985169</v>
      </c>
      <c r="C48" s="18">
        <v>1129581.1100000003</v>
      </c>
      <c r="D48" s="18">
        <f t="shared" si="6"/>
        <v>855587.88999999966</v>
      </c>
      <c r="E48" s="19">
        <f t="shared" si="8"/>
        <v>43.098995098150318</v>
      </c>
    </row>
    <row r="49" spans="1:5" ht="15" customHeight="1" x14ac:dyDescent="0.3">
      <c r="A49" s="17" t="s">
        <v>42</v>
      </c>
      <c r="B49" s="18">
        <f>[7]SCF!C45</f>
        <v>4985534</v>
      </c>
      <c r="C49" s="18">
        <v>5735613.3000000007</v>
      </c>
      <c r="D49" s="18">
        <f t="shared" si="6"/>
        <v>-750079.30000000075</v>
      </c>
      <c r="E49" s="19">
        <f t="shared" si="8"/>
        <v>-15.045114525344742</v>
      </c>
    </row>
    <row r="50" spans="1:5" ht="15" customHeight="1" x14ac:dyDescent="0.3">
      <c r="A50" s="17" t="s">
        <v>43</v>
      </c>
      <c r="B50" s="18">
        <f>[7]SCF!C46</f>
        <v>371988</v>
      </c>
      <c r="C50" s="18">
        <v>168286.99999999997</v>
      </c>
      <c r="D50" s="18">
        <f t="shared" si="6"/>
        <v>203701.00000000003</v>
      </c>
      <c r="E50" s="19">
        <f t="shared" si="8"/>
        <v>54.760099788165221</v>
      </c>
    </row>
    <row r="51" spans="1:5" ht="15" customHeight="1" x14ac:dyDescent="0.3">
      <c r="A51" s="17" t="s">
        <v>44</v>
      </c>
      <c r="B51" s="18">
        <f>[7]SCF!C47</f>
        <v>1095000</v>
      </c>
      <c r="C51" s="18">
        <v>680520.73</v>
      </c>
      <c r="D51" s="18">
        <f t="shared" si="6"/>
        <v>414479.27</v>
      </c>
      <c r="E51" s="19">
        <f t="shared" si="8"/>
        <v>37.851988127853879</v>
      </c>
    </row>
    <row r="52" spans="1:5" x14ac:dyDescent="0.3">
      <c r="A52" s="17" t="s">
        <v>45</v>
      </c>
      <c r="B52" s="18">
        <f>[7]SCF!C48</f>
        <v>1500000</v>
      </c>
      <c r="C52" s="18">
        <v>1134001</v>
      </c>
      <c r="D52" s="18">
        <f t="shared" si="6"/>
        <v>365999</v>
      </c>
      <c r="E52" s="19">
        <f t="shared" si="8"/>
        <v>24.399933333333333</v>
      </c>
    </row>
    <row r="53" spans="1:5" ht="15" customHeight="1" x14ac:dyDescent="0.3">
      <c r="A53" s="17" t="s">
        <v>46</v>
      </c>
      <c r="B53" s="18">
        <f>[7]SCF!C49</f>
        <v>1626936</v>
      </c>
      <c r="C53" s="18">
        <v>658200.64</v>
      </c>
      <c r="D53" s="18">
        <f t="shared" si="6"/>
        <v>968735.36</v>
      </c>
      <c r="E53" s="19">
        <f t="shared" si="8"/>
        <v>59.543544429528886</v>
      </c>
    </row>
    <row r="54" spans="1:5" ht="15" customHeight="1" x14ac:dyDescent="0.3">
      <c r="A54" s="17" t="s">
        <v>47</v>
      </c>
      <c r="B54" s="18">
        <f>[7]SCF!C50</f>
        <v>1255086</v>
      </c>
      <c r="C54" s="18">
        <v>916100.82000000007</v>
      </c>
      <c r="D54" s="18">
        <f t="shared" si="6"/>
        <v>338985.17999999993</v>
      </c>
      <c r="E54" s="19">
        <f t="shared" si="8"/>
        <v>27.008920504252291</v>
      </c>
    </row>
    <row r="55" spans="1:5" ht="15" customHeight="1" x14ac:dyDescent="0.3">
      <c r="A55" s="17" t="s">
        <v>48</v>
      </c>
      <c r="B55" s="18">
        <f>[7]SCF!C51</f>
        <v>1228800</v>
      </c>
      <c r="C55" s="18">
        <v>551709.66</v>
      </c>
      <c r="D55" s="18">
        <f t="shared" si="6"/>
        <v>677090.34</v>
      </c>
      <c r="E55" s="19">
        <f t="shared" si="8"/>
        <v>55.1017529296875</v>
      </c>
    </row>
    <row r="56" spans="1:5" ht="15" customHeight="1" x14ac:dyDescent="0.3">
      <c r="A56" s="17" t="s">
        <v>49</v>
      </c>
      <c r="B56" s="18">
        <f>[7]SCF!C52</f>
        <v>1243200</v>
      </c>
      <c r="C56" s="18">
        <v>650544.55000000005</v>
      </c>
      <c r="D56" s="18">
        <f t="shared" si="6"/>
        <v>592655.44999999995</v>
      </c>
      <c r="E56" s="19">
        <f t="shared" si="8"/>
        <v>47.671770431145426</v>
      </c>
    </row>
    <row r="57" spans="1:5" ht="15" customHeight="1" x14ac:dyDescent="0.3">
      <c r="A57" s="17" t="s">
        <v>50</v>
      </c>
      <c r="B57" s="18">
        <f>[7]SCF!C53</f>
        <v>1154000</v>
      </c>
      <c r="C57" s="18">
        <v>357040</v>
      </c>
      <c r="D57" s="18">
        <f t="shared" si="6"/>
        <v>796960</v>
      </c>
      <c r="E57" s="19">
        <f t="shared" si="8"/>
        <v>69.060658578856149</v>
      </c>
    </row>
    <row r="58" spans="1:5" ht="15" customHeight="1" x14ac:dyDescent="0.3">
      <c r="A58" s="17" t="s">
        <v>51</v>
      </c>
      <c r="B58" s="18">
        <f>[7]SCF!C54</f>
        <v>1500000</v>
      </c>
      <c r="C58" s="18">
        <v>904101</v>
      </c>
      <c r="D58" s="18">
        <f t="shared" si="6"/>
        <v>595899</v>
      </c>
      <c r="E58" s="19">
        <f t="shared" si="8"/>
        <v>39.726599999999998</v>
      </c>
    </row>
    <row r="59" spans="1:5" ht="15" customHeight="1" x14ac:dyDescent="0.3">
      <c r="A59" s="17" t="s">
        <v>52</v>
      </c>
      <c r="B59" s="18">
        <f>[7]SCF!C55</f>
        <v>2380000</v>
      </c>
      <c r="C59" s="18">
        <v>1200544.73</v>
      </c>
      <c r="D59" s="18">
        <f t="shared" si="6"/>
        <v>1179455.27</v>
      </c>
      <c r="E59" s="19">
        <f t="shared" si="8"/>
        <v>49.556944117647063</v>
      </c>
    </row>
    <row r="60" spans="1:5" ht="15" customHeight="1" x14ac:dyDescent="0.3">
      <c r="A60" s="17" t="s">
        <v>53</v>
      </c>
      <c r="B60" s="18">
        <f>[7]SCF!C56</f>
        <v>240000</v>
      </c>
      <c r="C60" s="18">
        <v>45540</v>
      </c>
      <c r="D60" s="18">
        <f t="shared" si="6"/>
        <v>194460</v>
      </c>
      <c r="E60" s="19">
        <f t="shared" si="8"/>
        <v>81.025000000000006</v>
      </c>
    </row>
    <row r="61" spans="1:5" ht="15" customHeight="1" x14ac:dyDescent="0.3">
      <c r="A61" s="17" t="s">
        <v>54</v>
      </c>
      <c r="B61" s="18">
        <f>[7]SCF!C57</f>
        <v>842000</v>
      </c>
      <c r="C61" s="18">
        <v>284880.32</v>
      </c>
      <c r="D61" s="18">
        <f t="shared" si="6"/>
        <v>557119.67999999993</v>
      </c>
      <c r="E61" s="19">
        <f t="shared" si="8"/>
        <v>66.166232779097385</v>
      </c>
    </row>
    <row r="62" spans="1:5" ht="15" customHeight="1" x14ac:dyDescent="0.3">
      <c r="A62" s="10" t="s">
        <v>55</v>
      </c>
      <c r="B62" s="11" t="s">
        <v>9</v>
      </c>
      <c r="C62" s="18"/>
      <c r="D62" s="11" t="s">
        <v>9</v>
      </c>
      <c r="E62" s="13" t="s">
        <v>9</v>
      </c>
    </row>
    <row r="63" spans="1:5" x14ac:dyDescent="0.3">
      <c r="A63" s="24" t="s">
        <v>56</v>
      </c>
      <c r="B63" s="18">
        <f>[7]SCF!C60</f>
        <v>7444174</v>
      </c>
      <c r="C63" s="18">
        <v>2415543</v>
      </c>
      <c r="D63" s="18">
        <f t="shared" ref="D63:D67" si="9">C63-B63</f>
        <v>-5028631</v>
      </c>
      <c r="E63" s="19">
        <f t="shared" ref="E63:E67" si="10">IFERROR(+D63/B63*100,0)</f>
        <v>-67.551228652097592</v>
      </c>
    </row>
    <row r="64" spans="1:5" x14ac:dyDescent="0.3">
      <c r="A64" s="24" t="s">
        <v>57</v>
      </c>
      <c r="B64" s="18">
        <f>[7]SCF!C61</f>
        <v>0</v>
      </c>
      <c r="C64" s="18">
        <v>0</v>
      </c>
      <c r="D64" s="18">
        <f t="shared" si="9"/>
        <v>0</v>
      </c>
      <c r="E64" s="19">
        <f t="shared" si="10"/>
        <v>0</v>
      </c>
    </row>
    <row r="65" spans="1:5" ht="15" customHeight="1" x14ac:dyDescent="0.3">
      <c r="A65" s="24" t="s">
        <v>58</v>
      </c>
      <c r="B65" s="18">
        <f>[7]SCF!C62</f>
        <v>0</v>
      </c>
      <c r="C65" s="18">
        <v>0</v>
      </c>
      <c r="D65" s="18">
        <f t="shared" si="9"/>
        <v>0</v>
      </c>
      <c r="E65" s="19">
        <f t="shared" si="10"/>
        <v>0</v>
      </c>
    </row>
    <row r="66" spans="1:5" ht="15" customHeight="1" x14ac:dyDescent="0.3">
      <c r="A66" s="24" t="s">
        <v>59</v>
      </c>
      <c r="B66" s="18">
        <f>[7]SCF!C63</f>
        <v>0</v>
      </c>
      <c r="C66" s="18">
        <v>0</v>
      </c>
      <c r="D66" s="18">
        <f t="shared" si="9"/>
        <v>0</v>
      </c>
      <c r="E66" s="19">
        <f t="shared" si="10"/>
        <v>0</v>
      </c>
    </row>
    <row r="67" spans="1:5" ht="15" customHeight="1" x14ac:dyDescent="0.3">
      <c r="A67" s="24" t="s">
        <v>60</v>
      </c>
      <c r="B67" s="18">
        <f>[7]SCF!C64</f>
        <v>6999707</v>
      </c>
      <c r="C67" s="18">
        <v>0</v>
      </c>
      <c r="D67" s="18">
        <f t="shared" si="9"/>
        <v>-6999707</v>
      </c>
      <c r="E67" s="19">
        <f t="shared" si="10"/>
        <v>-100</v>
      </c>
    </row>
    <row r="68" spans="1:5" ht="15" customHeight="1" x14ac:dyDescent="0.3">
      <c r="A68" s="30" t="s">
        <v>61</v>
      </c>
      <c r="B68" s="15">
        <f>+B63+B64+B65+B66+B67</f>
        <v>14443881</v>
      </c>
      <c r="C68" s="31">
        <v>2415543</v>
      </c>
      <c r="D68" s="31">
        <f t="shared" ref="D68" si="11">+C68-B68</f>
        <v>-12028338</v>
      </c>
      <c r="E68" s="32">
        <f t="shared" ref="E68" si="12">+D68/B68*100</f>
        <v>-83.276357649304927</v>
      </c>
    </row>
    <row r="69" spans="1:5" ht="15" customHeight="1" x14ac:dyDescent="0.3">
      <c r="A69" s="10" t="s">
        <v>62</v>
      </c>
      <c r="B69" s="11" t="s">
        <v>9</v>
      </c>
      <c r="C69" s="12" t="s">
        <v>9</v>
      </c>
      <c r="D69" s="11" t="s">
        <v>9</v>
      </c>
      <c r="E69" s="13" t="s">
        <v>9</v>
      </c>
    </row>
    <row r="70" spans="1:5" ht="15" customHeight="1" x14ac:dyDescent="0.3">
      <c r="A70" s="14" t="s">
        <v>63</v>
      </c>
      <c r="B70" s="15">
        <f>[7]SCF!C67</f>
        <v>5240702</v>
      </c>
      <c r="C70" s="15">
        <v>2225647.89</v>
      </c>
      <c r="D70" s="15">
        <f t="shared" ref="D70:D82" si="13">+C70-B70</f>
        <v>-3015054.11</v>
      </c>
      <c r="E70" s="16">
        <f t="shared" ref="E70:E82" si="14">+D70/B70*100</f>
        <v>-57.531493109129272</v>
      </c>
    </row>
    <row r="71" spans="1:5" ht="15" customHeight="1" x14ac:dyDescent="0.3">
      <c r="A71" s="17" t="s">
        <v>14</v>
      </c>
      <c r="B71" s="18">
        <f>[7]SCF!C68</f>
        <v>2227244.0299999998</v>
      </c>
      <c r="C71" s="18">
        <v>1727510.9200000002</v>
      </c>
      <c r="D71" s="18">
        <f t="shared" si="13"/>
        <v>-499733.10999999964</v>
      </c>
      <c r="E71" s="19">
        <f t="shared" ref="E71:E81" si="15">IFERROR(+D71/B71*100,0)</f>
        <v>-22.43728586849101</v>
      </c>
    </row>
    <row r="72" spans="1:5" ht="15" customHeight="1" x14ac:dyDescent="0.3">
      <c r="A72" s="17" t="s">
        <v>15</v>
      </c>
      <c r="B72" s="18">
        <f>[7]SCF!C69</f>
        <v>322327.71000000002</v>
      </c>
      <c r="C72" s="18">
        <v>19005.25</v>
      </c>
      <c r="D72" s="18">
        <f t="shared" si="13"/>
        <v>-303322.46000000002</v>
      </c>
      <c r="E72" s="19">
        <f t="shared" si="15"/>
        <v>-94.103749255687646</v>
      </c>
    </row>
    <row r="73" spans="1:5" ht="15" customHeight="1" x14ac:dyDescent="0.3">
      <c r="A73" s="17" t="s">
        <v>16</v>
      </c>
      <c r="B73" s="18">
        <f>[7]SCF!C70</f>
        <v>0</v>
      </c>
      <c r="C73" s="18">
        <v>0.30000000000000004</v>
      </c>
      <c r="D73" s="18">
        <f t="shared" si="13"/>
        <v>0.30000000000000004</v>
      </c>
      <c r="E73" s="19">
        <f t="shared" si="15"/>
        <v>0</v>
      </c>
    </row>
    <row r="74" spans="1:5" ht="15" customHeight="1" x14ac:dyDescent="0.3">
      <c r="A74" s="17" t="s">
        <v>64</v>
      </c>
      <c r="B74" s="18">
        <f>[7]SCF!C71</f>
        <v>0</v>
      </c>
      <c r="C74" s="18">
        <v>21.73</v>
      </c>
      <c r="D74" s="18">
        <f t="shared" si="13"/>
        <v>21.73</v>
      </c>
      <c r="E74" s="19">
        <f t="shared" si="15"/>
        <v>0</v>
      </c>
    </row>
    <row r="75" spans="1:5" ht="15" customHeight="1" x14ac:dyDescent="0.3">
      <c r="A75" s="17" t="s">
        <v>18</v>
      </c>
      <c r="B75" s="18">
        <f>[7]SCF!C72</f>
        <v>2691130.26</v>
      </c>
      <c r="C75" s="18">
        <v>479109.68999999994</v>
      </c>
      <c r="D75" s="18">
        <f t="shared" si="13"/>
        <v>-2212020.5699999998</v>
      </c>
      <c r="E75" s="19">
        <f t="shared" si="15"/>
        <v>-82.196711280709252</v>
      </c>
    </row>
    <row r="76" spans="1:5" ht="15" customHeight="1" x14ac:dyDescent="0.3">
      <c r="A76" s="17" t="s">
        <v>19</v>
      </c>
      <c r="B76" s="18">
        <f>[7]SCF!C73</f>
        <v>0</v>
      </c>
      <c r="C76" s="18">
        <v>0</v>
      </c>
      <c r="D76" s="18">
        <f t="shared" si="13"/>
        <v>0</v>
      </c>
      <c r="E76" s="19">
        <f t="shared" si="15"/>
        <v>0</v>
      </c>
    </row>
    <row r="77" spans="1:5" x14ac:dyDescent="0.3">
      <c r="A77" s="24" t="s">
        <v>65</v>
      </c>
      <c r="B77" s="18">
        <f>[7]SCF!C74</f>
        <v>0</v>
      </c>
      <c r="C77" s="18">
        <v>0</v>
      </c>
      <c r="D77" s="18">
        <f t="shared" ref="D77:D81" si="16">C77-B77</f>
        <v>0</v>
      </c>
      <c r="E77" s="19">
        <f t="shared" si="15"/>
        <v>0</v>
      </c>
    </row>
    <row r="78" spans="1:5" x14ac:dyDescent="0.3">
      <c r="A78" s="24" t="s">
        <v>66</v>
      </c>
      <c r="B78" s="18">
        <f>[7]SCF!C75</f>
        <v>20363131</v>
      </c>
      <c r="C78" s="18">
        <v>11128155.810000001</v>
      </c>
      <c r="D78" s="18">
        <f t="shared" si="16"/>
        <v>-9234975.1899999995</v>
      </c>
      <c r="E78" s="19">
        <f t="shared" si="15"/>
        <v>-45.351450079066915</v>
      </c>
    </row>
    <row r="79" spans="1:5" ht="15" customHeight="1" x14ac:dyDescent="0.3">
      <c r="A79" s="24" t="s">
        <v>67</v>
      </c>
      <c r="B79" s="18">
        <f>[7]SCF!C76</f>
        <v>900000</v>
      </c>
      <c r="C79" s="18">
        <v>0</v>
      </c>
      <c r="D79" s="18">
        <f t="shared" si="16"/>
        <v>-900000</v>
      </c>
      <c r="E79" s="19">
        <f t="shared" si="15"/>
        <v>-100</v>
      </c>
    </row>
    <row r="80" spans="1:5" x14ac:dyDescent="0.3">
      <c r="A80" s="24" t="s">
        <v>68</v>
      </c>
      <c r="B80" s="18">
        <f>[7]SCF!C77</f>
        <v>0</v>
      </c>
      <c r="C80" s="18">
        <v>280000</v>
      </c>
      <c r="D80" s="18">
        <f t="shared" si="16"/>
        <v>280000</v>
      </c>
      <c r="E80" s="19">
        <f t="shared" si="15"/>
        <v>0</v>
      </c>
    </row>
    <row r="81" spans="1:5" x14ac:dyDescent="0.3">
      <c r="A81" s="24" t="s">
        <v>69</v>
      </c>
      <c r="B81" s="18">
        <f>[7]SCF!C78</f>
        <v>0</v>
      </c>
      <c r="C81" s="18">
        <v>0</v>
      </c>
      <c r="D81" s="18">
        <f t="shared" si="16"/>
        <v>0</v>
      </c>
      <c r="E81" s="19">
        <f t="shared" si="15"/>
        <v>0</v>
      </c>
    </row>
    <row r="82" spans="1:5" ht="15" customHeight="1" x14ac:dyDescent="0.3">
      <c r="A82" s="30" t="s">
        <v>70</v>
      </c>
      <c r="B82" s="15">
        <f>+B70+B77+B78+B79+B80+B81</f>
        <v>26503833</v>
      </c>
      <c r="C82" s="31">
        <v>13633803.700000001</v>
      </c>
      <c r="D82" s="31">
        <f t="shared" si="13"/>
        <v>-12870029.299999999</v>
      </c>
      <c r="E82" s="32">
        <f t="shared" si="14"/>
        <v>-48.55912463680253</v>
      </c>
    </row>
    <row r="83" spans="1:5" ht="15" customHeight="1" x14ac:dyDescent="0.3">
      <c r="A83" s="10" t="s">
        <v>71</v>
      </c>
      <c r="B83" s="11" t="s">
        <v>9</v>
      </c>
      <c r="C83" s="12" t="s">
        <v>9</v>
      </c>
      <c r="D83" s="11" t="s">
        <v>9</v>
      </c>
      <c r="E83" s="13" t="s">
        <v>9</v>
      </c>
    </row>
    <row r="84" spans="1:5" ht="15" customHeight="1" x14ac:dyDescent="0.3">
      <c r="A84" s="24" t="s">
        <v>72</v>
      </c>
      <c r="B84" s="18">
        <f>[7]SCF!C81</f>
        <v>0</v>
      </c>
      <c r="C84" s="18">
        <v>0</v>
      </c>
      <c r="D84" s="18">
        <f t="shared" ref="D84:D88" si="17">+C84-B84</f>
        <v>0</v>
      </c>
      <c r="E84" s="19">
        <f t="shared" ref="E84:E86" si="18">IFERROR(+D84/B84*100,0)</f>
        <v>0</v>
      </c>
    </row>
    <row r="85" spans="1:5" ht="15" customHeight="1" x14ac:dyDescent="0.3">
      <c r="A85" s="24" t="s">
        <v>73</v>
      </c>
      <c r="B85" s="18">
        <f>[7]SCF!C82</f>
        <v>39163197</v>
      </c>
      <c r="C85" s="18">
        <v>11772333.6</v>
      </c>
      <c r="D85" s="18">
        <f t="shared" si="17"/>
        <v>-27390863.399999999</v>
      </c>
      <c r="E85" s="19">
        <f t="shared" si="18"/>
        <v>-69.940315138215098</v>
      </c>
    </row>
    <row r="86" spans="1:5" ht="15" customHeight="1" x14ac:dyDescent="0.3">
      <c r="A86" s="24" t="s">
        <v>74</v>
      </c>
      <c r="B86" s="18">
        <f>[7]SCF!C83</f>
        <v>25488405</v>
      </c>
      <c r="C86" s="18">
        <v>0</v>
      </c>
      <c r="D86" s="18">
        <f t="shared" si="17"/>
        <v>-25488405</v>
      </c>
      <c r="E86" s="19">
        <f t="shared" si="18"/>
        <v>-100</v>
      </c>
    </row>
    <row r="87" spans="1:5" ht="15" customHeight="1" x14ac:dyDescent="0.3">
      <c r="A87" s="30" t="s">
        <v>75</v>
      </c>
      <c r="B87" s="33">
        <f>+B84+B85+B86</f>
        <v>64651602</v>
      </c>
      <c r="C87" s="31">
        <v>11772333.6</v>
      </c>
      <c r="D87" s="31">
        <f t="shared" si="17"/>
        <v>-52879268.399999999</v>
      </c>
      <c r="E87" s="32">
        <f>+D87/B87*100</f>
        <v>-81.791118493861916</v>
      </c>
    </row>
    <row r="88" spans="1:5" ht="18" customHeight="1" x14ac:dyDescent="0.3">
      <c r="A88" s="25" t="s">
        <v>76</v>
      </c>
      <c r="B88" s="27">
        <f>+B45+B46+B68+B82+B87</f>
        <v>349334847</v>
      </c>
      <c r="C88" s="27">
        <v>149228548</v>
      </c>
      <c r="D88" s="27">
        <f t="shared" si="17"/>
        <v>-200106299</v>
      </c>
      <c r="E88" s="28">
        <f>+D88/B88*100</f>
        <v>-57.282089295832549</v>
      </c>
    </row>
    <row r="89" spans="1:5" x14ac:dyDescent="0.3">
      <c r="A89" s="29" t="s">
        <v>9</v>
      </c>
      <c r="B89" s="3"/>
      <c r="C89" s="3"/>
      <c r="D89" s="3"/>
      <c r="E89" s="3"/>
    </row>
    <row r="90" spans="1:5" ht="15" customHeight="1" x14ac:dyDescent="0.3">
      <c r="A90" s="10" t="s">
        <v>77</v>
      </c>
      <c r="B90" s="11" t="s">
        <v>9</v>
      </c>
      <c r="C90" s="12" t="s">
        <v>9</v>
      </c>
      <c r="D90" s="11" t="s">
        <v>9</v>
      </c>
      <c r="E90" s="13" t="s">
        <v>9</v>
      </c>
    </row>
    <row r="91" spans="1:5" x14ac:dyDescent="0.3">
      <c r="A91" s="24" t="s">
        <v>78</v>
      </c>
      <c r="B91" s="18">
        <f>[7]SCF!C88</f>
        <v>1200000</v>
      </c>
      <c r="C91" s="18">
        <v>256780</v>
      </c>
      <c r="D91" s="18">
        <f t="shared" ref="D91:D98" si="19">+C91-B91</f>
        <v>-943220</v>
      </c>
      <c r="E91" s="19">
        <f>IFERROR(+D91/B91*100,0)</f>
        <v>-78.601666666666674</v>
      </c>
    </row>
    <row r="92" spans="1:5" ht="15" customHeight="1" x14ac:dyDescent="0.3">
      <c r="A92" s="24" t="s">
        <v>79</v>
      </c>
      <c r="B92" s="18">
        <f>[7]SCF!C89</f>
        <v>0</v>
      </c>
      <c r="C92" s="18">
        <v>0</v>
      </c>
      <c r="D92" s="18">
        <f t="shared" si="19"/>
        <v>0</v>
      </c>
      <c r="E92" s="19">
        <f t="shared" ref="E92:E97" si="20">IFERROR(+D92/B92*100,0)</f>
        <v>0</v>
      </c>
    </row>
    <row r="93" spans="1:5" ht="15" customHeight="1" x14ac:dyDescent="0.3">
      <c r="A93" s="24" t="s">
        <v>80</v>
      </c>
      <c r="B93" s="18">
        <f>[7]SCF!C90</f>
        <v>1200000</v>
      </c>
      <c r="C93" s="18">
        <v>2975898.8200000003</v>
      </c>
      <c r="D93" s="18">
        <f t="shared" si="19"/>
        <v>1775898.8200000003</v>
      </c>
      <c r="E93" s="19">
        <f t="shared" si="20"/>
        <v>147.99156833333336</v>
      </c>
    </row>
    <row r="94" spans="1:5" ht="15" customHeight="1" x14ac:dyDescent="0.3">
      <c r="A94" s="24" t="s">
        <v>81</v>
      </c>
      <c r="B94" s="18">
        <f>[7]SCF!C91</f>
        <v>0</v>
      </c>
      <c r="C94" s="18">
        <v>0</v>
      </c>
      <c r="D94" s="18">
        <f t="shared" si="19"/>
        <v>0</v>
      </c>
      <c r="E94" s="19">
        <f t="shared" si="20"/>
        <v>0</v>
      </c>
    </row>
    <row r="95" spans="1:5" ht="15" customHeight="1" x14ac:dyDescent="0.3">
      <c r="A95" s="24" t="s">
        <v>82</v>
      </c>
      <c r="B95" s="18">
        <f>[7]SCF!C92</f>
        <v>0</v>
      </c>
      <c r="C95" s="18">
        <v>0</v>
      </c>
      <c r="D95" s="18">
        <f t="shared" si="19"/>
        <v>0</v>
      </c>
      <c r="E95" s="19">
        <f t="shared" si="20"/>
        <v>0</v>
      </c>
    </row>
    <row r="96" spans="1:5" ht="15" customHeight="1" x14ac:dyDescent="0.3">
      <c r="A96" s="24" t="s">
        <v>83</v>
      </c>
      <c r="B96" s="18">
        <f>[7]SCF!C93</f>
        <v>0</v>
      </c>
      <c r="C96" s="18">
        <v>0</v>
      </c>
      <c r="D96" s="18">
        <f t="shared" si="19"/>
        <v>0</v>
      </c>
      <c r="E96" s="19">
        <f t="shared" si="20"/>
        <v>0</v>
      </c>
    </row>
    <row r="97" spans="1:5" x14ac:dyDescent="0.3">
      <c r="A97" s="24" t="s">
        <v>84</v>
      </c>
      <c r="B97" s="18">
        <f>[7]SCF!C94</f>
        <v>0</v>
      </c>
      <c r="C97" s="18">
        <v>0</v>
      </c>
      <c r="D97" s="18">
        <f t="shared" si="19"/>
        <v>0</v>
      </c>
      <c r="E97" s="19">
        <f t="shared" si="20"/>
        <v>0</v>
      </c>
    </row>
    <row r="98" spans="1:5" ht="15" customHeight="1" x14ac:dyDescent="0.3">
      <c r="A98" s="30" t="s">
        <v>85</v>
      </c>
      <c r="B98" s="33">
        <f>SUM(B91:B97)</f>
        <v>2400000</v>
      </c>
      <c r="C98" s="31">
        <v>3232678.8200000003</v>
      </c>
      <c r="D98" s="31">
        <f t="shared" si="19"/>
        <v>832678.8200000003</v>
      </c>
      <c r="E98" s="32">
        <f t="shared" ref="E98" si="21">+D98/B98*100</f>
        <v>34.694950833333344</v>
      </c>
    </row>
    <row r="99" spans="1:5" ht="15" customHeight="1" x14ac:dyDescent="0.3">
      <c r="A99" s="34" t="s">
        <v>86</v>
      </c>
      <c r="B99" s="35">
        <f>+B42-B88-B98</f>
        <v>-6833626</v>
      </c>
      <c r="C99" s="36">
        <v>-7413691.8200000003</v>
      </c>
      <c r="D99" s="37" t="s">
        <v>9</v>
      </c>
      <c r="E99" s="38" t="s">
        <v>9</v>
      </c>
    </row>
    <row r="100" spans="1:5" ht="15" customHeight="1" x14ac:dyDescent="0.3">
      <c r="A100" s="39" t="s">
        <v>87</v>
      </c>
      <c r="B100" s="18">
        <f>[7]SCF!$C$97</f>
        <v>11670258</v>
      </c>
      <c r="C100" s="18">
        <v>15608520.800000001</v>
      </c>
      <c r="D100" s="40" t="s">
        <v>9</v>
      </c>
      <c r="E100" s="41" t="s">
        <v>9</v>
      </c>
    </row>
    <row r="101" spans="1:5" ht="15" customHeight="1" x14ac:dyDescent="0.3">
      <c r="A101" s="34" t="s">
        <v>88</v>
      </c>
      <c r="B101" s="35">
        <f>B99+B100</f>
        <v>4836632</v>
      </c>
      <c r="C101" s="36">
        <v>8194828.9800000004</v>
      </c>
      <c r="D101" s="42" t="s">
        <v>9</v>
      </c>
      <c r="E101" s="43" t="s">
        <v>9</v>
      </c>
    </row>
  </sheetData>
  <mergeCells count="7">
    <mergeCell ref="A89:E89"/>
    <mergeCell ref="A2:A11"/>
    <mergeCell ref="B2:D2"/>
    <mergeCell ref="E4:E7"/>
    <mergeCell ref="B7:D8"/>
    <mergeCell ref="B9:C10"/>
    <mergeCell ref="A43:E43"/>
  </mergeCells>
  <pageMargins left="0.7" right="0.7" top="0" bottom="0.39237" header="0" footer="0"/>
  <pageSetup paperSize="5" orientation="landscape" horizontalDpi="300" verticalDpi="300" r:id="rId1"/>
  <headerFooter alignWithMargins="0">
    <oddFooter>&amp;L&amp;"Segoe UI,Bold"&amp;8 Last Refresh Date: Jan 31, 2020 &amp;R&amp;"Segoe UI,Bold"&amp;8 Page 1 of 1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E101"/>
  <sheetViews>
    <sheetView showGridLines="0" zoomScaleNormal="100" workbookViewId="0">
      <selection activeCell="F1" sqref="F1:K1048576"/>
    </sheetView>
  </sheetViews>
  <sheetFormatPr defaultRowHeight="14.4" x14ac:dyDescent="0.3"/>
  <cols>
    <col min="1" max="1" width="33" style="1" customWidth="1"/>
    <col min="2" max="2" width="20.33203125" style="1" customWidth="1"/>
    <col min="3" max="3" width="23.5546875" style="1" customWidth="1"/>
    <col min="4" max="4" width="16.5546875" style="1" customWidth="1"/>
    <col min="5" max="5" width="17.44140625" style="1" customWidth="1"/>
    <col min="6" max="16384" width="8.88671875" style="1"/>
  </cols>
  <sheetData>
    <row r="1" spans="1:5" ht="16.8" customHeight="1" x14ac:dyDescent="0.3">
      <c r="B1" s="2" t="s">
        <v>0</v>
      </c>
    </row>
    <row r="2" spans="1:5" ht="12.9" customHeight="1" x14ac:dyDescent="0.3">
      <c r="A2" s="3"/>
      <c r="B2" s="4" t="s">
        <v>1</v>
      </c>
      <c r="C2" s="3"/>
      <c r="D2" s="3"/>
    </row>
    <row r="3" spans="1:5" ht="0.6" customHeight="1" x14ac:dyDescent="0.3">
      <c r="A3" s="3"/>
    </row>
    <row r="4" spans="1:5" ht="0.45" customHeight="1" x14ac:dyDescent="0.3">
      <c r="A4" s="3"/>
      <c r="E4" s="3"/>
    </row>
    <row r="5" spans="1:5" ht="4.8" customHeight="1" x14ac:dyDescent="0.3">
      <c r="A5" s="3"/>
      <c r="E5" s="3"/>
    </row>
    <row r="6" spans="1:5" ht="0.6" customHeight="1" x14ac:dyDescent="0.3">
      <c r="A6" s="3"/>
      <c r="E6" s="3"/>
    </row>
    <row r="7" spans="1:5" ht="2.4" customHeight="1" x14ac:dyDescent="0.3">
      <c r="A7" s="3"/>
      <c r="B7" s="5" t="s">
        <v>2</v>
      </c>
      <c r="C7" s="5"/>
      <c r="D7" s="5"/>
      <c r="E7" s="3"/>
    </row>
    <row r="8" spans="1:5" ht="16.8" customHeight="1" x14ac:dyDescent="0.3">
      <c r="A8" s="3"/>
      <c r="B8" s="5"/>
      <c r="C8" s="5"/>
      <c r="D8" s="5"/>
    </row>
    <row r="9" spans="1:5" ht="1.95" customHeight="1" x14ac:dyDescent="0.3">
      <c r="A9" s="3"/>
      <c r="B9" s="6" t="str">
        <f>+CONCATENATE("JUNE 2023,"&amp;" "&amp;B13)</f>
        <v>JUNE 2023, NORECO I</v>
      </c>
      <c r="C9" s="6"/>
    </row>
    <row r="10" spans="1:5" ht="15.6" customHeight="1" x14ac:dyDescent="0.3">
      <c r="A10" s="3"/>
      <c r="B10" s="6"/>
      <c r="C10" s="6"/>
    </row>
    <row r="11" spans="1:5" ht="0.45" customHeight="1" x14ac:dyDescent="0.3">
      <c r="A11" s="3"/>
    </row>
    <row r="12" spans="1:5" ht="0" hidden="1" customHeight="1" x14ac:dyDescent="0.3"/>
    <row r="13" spans="1:5" ht="15.45" customHeight="1" x14ac:dyDescent="0.3">
      <c r="B13" s="7" t="str">
        <f>+[8]SCF!$C$2</f>
        <v>NORECO I</v>
      </c>
    </row>
    <row r="14" spans="1:5" ht="28.2" customHeight="1" x14ac:dyDescent="0.3">
      <c r="A14" s="8" t="s">
        <v>3</v>
      </c>
      <c r="B14" s="9" t="s">
        <v>4</v>
      </c>
      <c r="C14" s="9" t="s">
        <v>5</v>
      </c>
      <c r="D14" s="9" t="s">
        <v>6</v>
      </c>
      <c r="E14" s="9" t="s">
        <v>7</v>
      </c>
    </row>
    <row r="15" spans="1:5" ht="15" customHeight="1" x14ac:dyDescent="0.3">
      <c r="A15" s="10" t="s">
        <v>8</v>
      </c>
      <c r="B15" s="11" t="s">
        <v>9</v>
      </c>
      <c r="C15" s="12" t="s">
        <v>9</v>
      </c>
      <c r="D15" s="11" t="s">
        <v>9</v>
      </c>
      <c r="E15" s="13" t="s">
        <v>9</v>
      </c>
    </row>
    <row r="16" spans="1:5" ht="15" customHeight="1" x14ac:dyDescent="0.3">
      <c r="A16" s="14" t="s">
        <v>10</v>
      </c>
      <c r="B16" s="15">
        <f>[8]SCF!C12</f>
        <v>1169207150</v>
      </c>
      <c r="C16" s="15">
        <v>626044218.96999991</v>
      </c>
      <c r="D16" s="15">
        <f>+C16-B16</f>
        <v>-543162931.03000009</v>
      </c>
      <c r="E16" s="16">
        <f t="shared" ref="E16:E42" si="0">+D16/B16*100</f>
        <v>-46.455662799359388</v>
      </c>
    </row>
    <row r="17" spans="1:5" ht="15" customHeight="1" x14ac:dyDescent="0.3">
      <c r="A17" s="17" t="s">
        <v>11</v>
      </c>
      <c r="B17" s="18">
        <f>[8]SCF!C13</f>
        <v>1044417785</v>
      </c>
      <c r="C17" s="18">
        <v>572636644.51999998</v>
      </c>
      <c r="D17" s="18">
        <f t="shared" ref="D17:D42" si="1">+C17-B17</f>
        <v>-471781140.48000002</v>
      </c>
      <c r="E17" s="19">
        <f t="shared" ref="E17:E18" si="2">IFERROR(+D17/B17*100,0)</f>
        <v>-45.171687734137926</v>
      </c>
    </row>
    <row r="18" spans="1:5" ht="15" customHeight="1" x14ac:dyDescent="0.3">
      <c r="A18" s="17" t="s">
        <v>12</v>
      </c>
      <c r="B18" s="18">
        <f>[8]SCF!C14</f>
        <v>81467222</v>
      </c>
      <c r="C18" s="18">
        <v>37467253.93</v>
      </c>
      <c r="D18" s="18">
        <f t="shared" si="1"/>
        <v>-43999968.07</v>
      </c>
      <c r="E18" s="19">
        <f t="shared" si="2"/>
        <v>-54.009412607686556</v>
      </c>
    </row>
    <row r="19" spans="1:5" ht="15" customHeight="1" x14ac:dyDescent="0.3">
      <c r="A19" s="20" t="s">
        <v>13</v>
      </c>
      <c r="B19" s="15">
        <f>[8]SCF!C15</f>
        <v>21326398</v>
      </c>
      <c r="C19" s="21">
        <v>9570346.6199999992</v>
      </c>
      <c r="D19" s="21">
        <f t="shared" si="1"/>
        <v>-11756051.380000001</v>
      </c>
      <c r="E19" s="22">
        <f t="shared" si="0"/>
        <v>-55.124411445383323</v>
      </c>
    </row>
    <row r="20" spans="1:5" ht="15" customHeight="1" x14ac:dyDescent="0.3">
      <c r="A20" s="23" t="s">
        <v>14</v>
      </c>
      <c r="B20" s="18">
        <f>[8]SCF!C16</f>
        <v>17066861</v>
      </c>
      <c r="C20" s="18">
        <v>7656851.4199999999</v>
      </c>
      <c r="D20" s="18">
        <f t="shared" si="1"/>
        <v>-9410009.5800000001</v>
      </c>
      <c r="E20" s="19">
        <f t="shared" ref="E20:E28" si="3">IFERROR(+D20/B20*100,0)</f>
        <v>-55.136147063012928</v>
      </c>
    </row>
    <row r="21" spans="1:5" ht="15" customHeight="1" x14ac:dyDescent="0.3">
      <c r="A21" s="23" t="s">
        <v>15</v>
      </c>
      <c r="B21" s="18">
        <f>[8]SCF!C17</f>
        <v>162724</v>
      </c>
      <c r="C21" s="18">
        <v>72997.350000000006</v>
      </c>
      <c r="D21" s="18">
        <f t="shared" si="1"/>
        <v>-89726.65</v>
      </c>
      <c r="E21" s="19">
        <f t="shared" si="3"/>
        <v>-55.140391091664412</v>
      </c>
    </row>
    <row r="22" spans="1:5" ht="15" customHeight="1" x14ac:dyDescent="0.3">
      <c r="A22" s="23" t="s">
        <v>16</v>
      </c>
      <c r="B22" s="18">
        <f>[8]SCF!C18</f>
        <v>0</v>
      </c>
      <c r="C22" s="18">
        <v>109.48</v>
      </c>
      <c r="D22" s="18">
        <f t="shared" si="1"/>
        <v>109.48</v>
      </c>
      <c r="E22" s="19">
        <f t="shared" si="3"/>
        <v>0</v>
      </c>
    </row>
    <row r="23" spans="1:5" ht="15" customHeight="1" x14ac:dyDescent="0.3">
      <c r="A23" s="23" t="s">
        <v>17</v>
      </c>
      <c r="B23" s="18">
        <f>[8]SCF!C19</f>
        <v>0</v>
      </c>
      <c r="C23" s="18">
        <v>3991.54</v>
      </c>
      <c r="D23" s="18">
        <f t="shared" si="1"/>
        <v>3991.54</v>
      </c>
      <c r="E23" s="19">
        <f t="shared" si="3"/>
        <v>0</v>
      </c>
    </row>
    <row r="24" spans="1:5" ht="15" customHeight="1" x14ac:dyDescent="0.3">
      <c r="A24" s="23" t="s">
        <v>18</v>
      </c>
      <c r="B24" s="18">
        <f>[8]SCF!C20</f>
        <v>4096813</v>
      </c>
      <c r="C24" s="18">
        <v>1836396.8299999998</v>
      </c>
      <c r="D24" s="18">
        <f t="shared" si="1"/>
        <v>-2260416.17</v>
      </c>
      <c r="E24" s="19">
        <f t="shared" si="3"/>
        <v>-55.174990169187609</v>
      </c>
    </row>
    <row r="25" spans="1:5" ht="15" customHeight="1" x14ac:dyDescent="0.3">
      <c r="A25" s="23" t="s">
        <v>19</v>
      </c>
      <c r="B25" s="18">
        <f>[8]SCF!C21</f>
        <v>0</v>
      </c>
      <c r="C25" s="18">
        <v>0</v>
      </c>
      <c r="D25" s="18">
        <f t="shared" si="1"/>
        <v>0</v>
      </c>
      <c r="E25" s="19">
        <f t="shared" si="3"/>
        <v>0</v>
      </c>
    </row>
    <row r="26" spans="1:5" ht="15" customHeight="1" x14ac:dyDescent="0.3">
      <c r="A26" s="17" t="s">
        <v>20</v>
      </c>
      <c r="B26" s="18">
        <f>[8]SCF!C22</f>
        <v>9409268</v>
      </c>
      <c r="C26" s="18">
        <v>33847.39</v>
      </c>
      <c r="D26" s="18">
        <f t="shared" si="1"/>
        <v>-9375420.6099999994</v>
      </c>
      <c r="E26" s="19">
        <f t="shared" si="3"/>
        <v>-99.640276055480612</v>
      </c>
    </row>
    <row r="27" spans="1:5" ht="15" customHeight="1" x14ac:dyDescent="0.3">
      <c r="A27" s="17" t="s">
        <v>21</v>
      </c>
      <c r="B27" s="18">
        <f>[8]SCF!C23</f>
        <v>12585591</v>
      </c>
      <c r="C27" s="18">
        <v>6331959.7899999991</v>
      </c>
      <c r="D27" s="18">
        <f t="shared" si="1"/>
        <v>-6253631.2100000009</v>
      </c>
      <c r="E27" s="19">
        <f t="shared" si="3"/>
        <v>-49.688816440960146</v>
      </c>
    </row>
    <row r="28" spans="1:5" ht="15" customHeight="1" x14ac:dyDescent="0.3">
      <c r="A28" s="17" t="s">
        <v>22</v>
      </c>
      <c r="B28" s="18">
        <f>[8]SCF!C24</f>
        <v>886</v>
      </c>
      <c r="C28" s="18">
        <v>4166.72</v>
      </c>
      <c r="D28" s="18">
        <f t="shared" si="1"/>
        <v>3280.7200000000003</v>
      </c>
      <c r="E28" s="19">
        <f t="shared" si="3"/>
        <v>370.28442437923252</v>
      </c>
    </row>
    <row r="29" spans="1:5" ht="15" customHeight="1" x14ac:dyDescent="0.3">
      <c r="A29" s="14" t="s">
        <v>23</v>
      </c>
      <c r="B29" s="15">
        <f>[8]SCF!C25</f>
        <v>61429443</v>
      </c>
      <c r="C29" s="15">
        <v>29635758.969999999</v>
      </c>
      <c r="D29" s="15">
        <f t="shared" si="1"/>
        <v>-31793684.030000001</v>
      </c>
      <c r="E29" s="16">
        <f t="shared" si="0"/>
        <v>-51.756425709411033</v>
      </c>
    </row>
    <row r="30" spans="1:5" ht="15" customHeight="1" x14ac:dyDescent="0.3">
      <c r="A30" s="17" t="s">
        <v>24</v>
      </c>
      <c r="B30" s="18">
        <f>[8]SCF!C26</f>
        <v>54673710</v>
      </c>
      <c r="C30" s="18">
        <v>24874317.539999999</v>
      </c>
      <c r="D30" s="18">
        <f t="shared" si="1"/>
        <v>-29799392.460000001</v>
      </c>
      <c r="E30" s="19">
        <f t="shared" ref="E30:E32" si="4">IFERROR(+D30/B30*100,0)</f>
        <v>-54.504061385261771</v>
      </c>
    </row>
    <row r="31" spans="1:5" ht="15" customHeight="1" x14ac:dyDescent="0.3">
      <c r="A31" s="17" t="s">
        <v>25</v>
      </c>
      <c r="B31" s="18">
        <f>[8]SCF!C27</f>
        <v>0</v>
      </c>
      <c r="C31" s="18">
        <v>0</v>
      </c>
      <c r="D31" s="18">
        <f t="shared" si="1"/>
        <v>0</v>
      </c>
      <c r="E31" s="19">
        <f t="shared" si="4"/>
        <v>0</v>
      </c>
    </row>
    <row r="32" spans="1:5" x14ac:dyDescent="0.3">
      <c r="A32" s="17" t="s">
        <v>26</v>
      </c>
      <c r="B32" s="18">
        <f>[8]SCF!C28</f>
        <v>6755733</v>
      </c>
      <c r="C32" s="18">
        <v>4761441.43</v>
      </c>
      <c r="D32" s="18">
        <f t="shared" si="1"/>
        <v>-1994291.5700000003</v>
      </c>
      <c r="E32" s="19">
        <f t="shared" si="4"/>
        <v>-29.519987986499768</v>
      </c>
    </row>
    <row r="33" spans="1:5" x14ac:dyDescent="0.3">
      <c r="A33" s="14" t="s">
        <v>27</v>
      </c>
      <c r="B33" s="15">
        <f>[8]SCF!C29</f>
        <v>71946752</v>
      </c>
      <c r="C33" s="15">
        <v>0</v>
      </c>
      <c r="D33" s="15">
        <f t="shared" si="1"/>
        <v>-71946752</v>
      </c>
      <c r="E33" s="16">
        <f t="shared" si="0"/>
        <v>-100</v>
      </c>
    </row>
    <row r="34" spans="1:5" ht="15" customHeight="1" x14ac:dyDescent="0.3">
      <c r="A34" s="17" t="s">
        <v>28</v>
      </c>
      <c r="B34" s="18">
        <f>[8]SCF!C30</f>
        <v>71946752</v>
      </c>
      <c r="C34" s="18">
        <v>0</v>
      </c>
      <c r="D34" s="18">
        <f t="shared" si="1"/>
        <v>-71946752</v>
      </c>
      <c r="E34" s="19">
        <f t="shared" ref="E34:E41" si="5">IFERROR(+D34/B34*100,0)</f>
        <v>-100</v>
      </c>
    </row>
    <row r="35" spans="1:5" ht="15" customHeight="1" x14ac:dyDescent="0.3">
      <c r="A35" s="17" t="s">
        <v>29</v>
      </c>
      <c r="B35" s="18">
        <f>[8]SCF!C31</f>
        <v>0</v>
      </c>
      <c r="C35" s="18">
        <v>0</v>
      </c>
      <c r="D35" s="18">
        <f t="shared" si="1"/>
        <v>0</v>
      </c>
      <c r="E35" s="19">
        <f t="shared" si="5"/>
        <v>0</v>
      </c>
    </row>
    <row r="36" spans="1:5" ht="20.399999999999999" customHeight="1" x14ac:dyDescent="0.3">
      <c r="A36" s="17" t="s">
        <v>30</v>
      </c>
      <c r="B36" s="18">
        <f>[8]SCF!C32</f>
        <v>0</v>
      </c>
      <c r="C36" s="18">
        <v>0</v>
      </c>
      <c r="D36" s="18">
        <f t="shared" si="1"/>
        <v>0</v>
      </c>
      <c r="E36" s="19">
        <f t="shared" si="5"/>
        <v>0</v>
      </c>
    </row>
    <row r="37" spans="1:5" ht="15" customHeight="1" x14ac:dyDescent="0.3">
      <c r="A37" s="17" t="s">
        <v>31</v>
      </c>
      <c r="B37" s="18">
        <f>[8]SCF!C33</f>
        <v>0</v>
      </c>
      <c r="C37" s="18">
        <v>0</v>
      </c>
      <c r="D37" s="18">
        <f t="shared" si="1"/>
        <v>0</v>
      </c>
      <c r="E37" s="19">
        <f t="shared" si="5"/>
        <v>0</v>
      </c>
    </row>
    <row r="38" spans="1:5" x14ac:dyDescent="0.3">
      <c r="A38" s="24" t="s">
        <v>32</v>
      </c>
      <c r="B38" s="18">
        <f>[8]SCF!C34</f>
        <v>0</v>
      </c>
      <c r="C38" s="18">
        <v>0</v>
      </c>
      <c r="D38" s="18">
        <f t="shared" si="1"/>
        <v>0</v>
      </c>
      <c r="E38" s="19">
        <f t="shared" si="5"/>
        <v>0</v>
      </c>
    </row>
    <row r="39" spans="1:5" ht="15" customHeight="1" x14ac:dyDescent="0.3">
      <c r="A39" s="24" t="s">
        <v>33</v>
      </c>
      <c r="B39" s="18">
        <f>[8]SCF!C35</f>
        <v>0</v>
      </c>
      <c r="C39" s="18">
        <v>0</v>
      </c>
      <c r="D39" s="18">
        <f t="shared" si="1"/>
        <v>0</v>
      </c>
      <c r="E39" s="19">
        <f t="shared" si="5"/>
        <v>0</v>
      </c>
    </row>
    <row r="40" spans="1:5" ht="15" customHeight="1" x14ac:dyDescent="0.3">
      <c r="A40" s="24" t="s">
        <v>34</v>
      </c>
      <c r="B40" s="18">
        <f>[8]SCF!C36</f>
        <v>0</v>
      </c>
      <c r="C40" s="18">
        <v>0</v>
      </c>
      <c r="D40" s="18">
        <f t="shared" si="1"/>
        <v>0</v>
      </c>
      <c r="E40" s="19">
        <f t="shared" si="5"/>
        <v>0</v>
      </c>
    </row>
    <row r="41" spans="1:5" ht="15" customHeight="1" x14ac:dyDescent="0.3">
      <c r="A41" s="24" t="s">
        <v>35</v>
      </c>
      <c r="B41" s="18">
        <f>[8]SCF!C37</f>
        <v>0</v>
      </c>
      <c r="C41" s="18">
        <v>0</v>
      </c>
      <c r="D41" s="18">
        <f t="shared" si="1"/>
        <v>0</v>
      </c>
      <c r="E41" s="19">
        <f t="shared" si="5"/>
        <v>0</v>
      </c>
    </row>
    <row r="42" spans="1:5" ht="15" customHeight="1" x14ac:dyDescent="0.3">
      <c r="A42" s="25" t="s">
        <v>36</v>
      </c>
      <c r="B42" s="26">
        <f>[8]SCF!C38</f>
        <v>1302583345</v>
      </c>
      <c r="C42" s="27">
        <v>655679977.93999994</v>
      </c>
      <c r="D42" s="27">
        <f t="shared" si="1"/>
        <v>-646903367.06000006</v>
      </c>
      <c r="E42" s="28">
        <f t="shared" si="0"/>
        <v>-49.66310751194198</v>
      </c>
    </row>
    <row r="43" spans="1:5" ht="18" customHeight="1" x14ac:dyDescent="0.3">
      <c r="A43" s="29" t="s">
        <v>9</v>
      </c>
      <c r="B43" s="3"/>
      <c r="C43" s="3"/>
      <c r="D43" s="3"/>
      <c r="E43" s="3"/>
    </row>
    <row r="44" spans="1:5" ht="15" customHeight="1" x14ac:dyDescent="0.3">
      <c r="A44" s="10" t="s">
        <v>37</v>
      </c>
      <c r="B44" s="11" t="s">
        <v>9</v>
      </c>
      <c r="C44" s="12" t="s">
        <v>9</v>
      </c>
      <c r="D44" s="11" t="s">
        <v>9</v>
      </c>
      <c r="E44" s="13" t="s">
        <v>9</v>
      </c>
    </row>
    <row r="45" spans="1:5" ht="15" customHeight="1" x14ac:dyDescent="0.3">
      <c r="A45" s="24" t="s">
        <v>38</v>
      </c>
      <c r="B45" s="18">
        <f>[8]SCF!C41</f>
        <v>958802026</v>
      </c>
      <c r="C45" s="18">
        <v>531969759.48000002</v>
      </c>
      <c r="D45" s="18">
        <f>C45-B45</f>
        <v>-426832266.51999998</v>
      </c>
      <c r="E45" s="19">
        <f>IFERROR(+D45/B45*100,0)</f>
        <v>-44.517247038024095</v>
      </c>
    </row>
    <row r="46" spans="1:5" ht="15" customHeight="1" x14ac:dyDescent="0.3">
      <c r="A46" s="14" t="s">
        <v>39</v>
      </c>
      <c r="B46" s="15">
        <f>[8]SCF!C42</f>
        <v>145311323</v>
      </c>
      <c r="C46" s="15">
        <v>60488051.780000009</v>
      </c>
      <c r="D46" s="15">
        <f t="shared" ref="D46:D61" si="6">+B46-C46</f>
        <v>84823271.219999999</v>
      </c>
      <c r="E46" s="16">
        <f t="shared" ref="E46" si="7">+D46/B46*100</f>
        <v>58.373476662930116</v>
      </c>
    </row>
    <row r="47" spans="1:5" ht="15" customHeight="1" x14ac:dyDescent="0.3">
      <c r="A47" s="17" t="s">
        <v>40</v>
      </c>
      <c r="B47" s="18">
        <f>[8]SCF!C43</f>
        <v>69006230</v>
      </c>
      <c r="C47" s="18">
        <v>30910498.100000001</v>
      </c>
      <c r="D47" s="18">
        <f t="shared" si="6"/>
        <v>38095731.899999999</v>
      </c>
      <c r="E47" s="19">
        <f t="shared" ref="E47:E61" si="8">IFERROR(+D47/B47*100,0)</f>
        <v>55.206221090472553</v>
      </c>
    </row>
    <row r="48" spans="1:5" ht="15" customHeight="1" x14ac:dyDescent="0.3">
      <c r="A48" s="17" t="s">
        <v>41</v>
      </c>
      <c r="B48" s="18">
        <f>[8]SCF!C44</f>
        <v>6715048</v>
      </c>
      <c r="C48" s="18">
        <v>2741096.91</v>
      </c>
      <c r="D48" s="18">
        <f t="shared" si="6"/>
        <v>3973951.09</v>
      </c>
      <c r="E48" s="19">
        <f t="shared" si="8"/>
        <v>59.179786801226143</v>
      </c>
    </row>
    <row r="49" spans="1:5" ht="15" customHeight="1" x14ac:dyDescent="0.3">
      <c r="A49" s="17" t="s">
        <v>42</v>
      </c>
      <c r="B49" s="18">
        <f>[8]SCF!C45</f>
        <v>13845200</v>
      </c>
      <c r="C49" s="18">
        <v>7038396.9900000002</v>
      </c>
      <c r="D49" s="18">
        <f t="shared" si="6"/>
        <v>6806803.0099999998</v>
      </c>
      <c r="E49" s="19">
        <f t="shared" si="8"/>
        <v>49.163630789009908</v>
      </c>
    </row>
    <row r="50" spans="1:5" ht="15" customHeight="1" x14ac:dyDescent="0.3">
      <c r="A50" s="17" t="s">
        <v>43</v>
      </c>
      <c r="B50" s="18">
        <f>[8]SCF!C46</f>
        <v>2075756</v>
      </c>
      <c r="C50" s="18">
        <v>794536.36999999988</v>
      </c>
      <c r="D50" s="18">
        <f t="shared" si="6"/>
        <v>1281219.6300000001</v>
      </c>
      <c r="E50" s="19">
        <f t="shared" si="8"/>
        <v>61.723036329896196</v>
      </c>
    </row>
    <row r="51" spans="1:5" ht="15" customHeight="1" x14ac:dyDescent="0.3">
      <c r="A51" s="17" t="s">
        <v>44</v>
      </c>
      <c r="B51" s="18">
        <f>[8]SCF!C47</f>
        <v>4515780</v>
      </c>
      <c r="C51" s="18">
        <v>333495.05</v>
      </c>
      <c r="D51" s="18">
        <f t="shared" si="6"/>
        <v>4182284.95</v>
      </c>
      <c r="E51" s="19">
        <f t="shared" si="8"/>
        <v>92.614895986961287</v>
      </c>
    </row>
    <row r="52" spans="1:5" x14ac:dyDescent="0.3">
      <c r="A52" s="17" t="s">
        <v>45</v>
      </c>
      <c r="B52" s="18">
        <f>[8]SCF!C48</f>
        <v>1643450</v>
      </c>
      <c r="C52" s="18">
        <v>422134.28</v>
      </c>
      <c r="D52" s="18">
        <f t="shared" si="6"/>
        <v>1221315.72</v>
      </c>
      <c r="E52" s="19">
        <f t="shared" si="8"/>
        <v>74.314139158477587</v>
      </c>
    </row>
    <row r="53" spans="1:5" ht="15" customHeight="1" x14ac:dyDescent="0.3">
      <c r="A53" s="17" t="s">
        <v>46</v>
      </c>
      <c r="B53" s="18">
        <f>[8]SCF!C49</f>
        <v>9820272</v>
      </c>
      <c r="C53" s="18">
        <v>2231598.0700000003</v>
      </c>
      <c r="D53" s="18">
        <f t="shared" si="6"/>
        <v>7588673.9299999997</v>
      </c>
      <c r="E53" s="19">
        <f t="shared" si="8"/>
        <v>77.27559817080423</v>
      </c>
    </row>
    <row r="54" spans="1:5" ht="15" customHeight="1" x14ac:dyDescent="0.3">
      <c r="A54" s="17" t="s">
        <v>47</v>
      </c>
      <c r="B54" s="18">
        <f>[8]SCF!C50</f>
        <v>4971534</v>
      </c>
      <c r="C54" s="18">
        <v>2222268.29</v>
      </c>
      <c r="D54" s="18">
        <f t="shared" si="6"/>
        <v>2749265.71</v>
      </c>
      <c r="E54" s="19">
        <f t="shared" si="8"/>
        <v>55.300149008334245</v>
      </c>
    </row>
    <row r="55" spans="1:5" ht="15" customHeight="1" x14ac:dyDescent="0.3">
      <c r="A55" s="17" t="s">
        <v>48</v>
      </c>
      <c r="B55" s="18">
        <f>[8]SCF!C51</f>
        <v>3496800</v>
      </c>
      <c r="C55" s="18">
        <v>1563394.5</v>
      </c>
      <c r="D55" s="18">
        <f t="shared" si="6"/>
        <v>1933405.5</v>
      </c>
      <c r="E55" s="19">
        <f t="shared" si="8"/>
        <v>55.290708647906662</v>
      </c>
    </row>
    <row r="56" spans="1:5" ht="15" customHeight="1" x14ac:dyDescent="0.3">
      <c r="A56" s="17" t="s">
        <v>49</v>
      </c>
      <c r="B56" s="18">
        <f>[8]SCF!C52</f>
        <v>2547600</v>
      </c>
      <c r="C56" s="18">
        <v>1203704.1299999999</v>
      </c>
      <c r="D56" s="18">
        <f t="shared" si="6"/>
        <v>1343895.87</v>
      </c>
      <c r="E56" s="19">
        <f t="shared" si="8"/>
        <v>52.751447244465389</v>
      </c>
    </row>
    <row r="57" spans="1:5" ht="15" customHeight="1" x14ac:dyDescent="0.3">
      <c r="A57" s="17" t="s">
        <v>50</v>
      </c>
      <c r="B57" s="18">
        <f>[8]SCF!C53</f>
        <v>17344996</v>
      </c>
      <c r="C57" s="18">
        <v>7455080.04</v>
      </c>
      <c r="D57" s="18">
        <f t="shared" si="6"/>
        <v>9889915.9600000009</v>
      </c>
      <c r="E57" s="19">
        <f t="shared" si="8"/>
        <v>57.018842552630169</v>
      </c>
    </row>
    <row r="58" spans="1:5" ht="15" customHeight="1" x14ac:dyDescent="0.3">
      <c r="A58" s="17" t="s">
        <v>51</v>
      </c>
      <c r="B58" s="18">
        <f>[8]SCF!C54</f>
        <v>1451000</v>
      </c>
      <c r="C58" s="18">
        <v>374677.29000000004</v>
      </c>
      <c r="D58" s="18">
        <f t="shared" si="6"/>
        <v>1076322.71</v>
      </c>
      <c r="E58" s="19">
        <f t="shared" si="8"/>
        <v>74.177995175740861</v>
      </c>
    </row>
    <row r="59" spans="1:5" ht="15" customHeight="1" x14ac:dyDescent="0.3">
      <c r="A59" s="17" t="s">
        <v>52</v>
      </c>
      <c r="B59" s="18">
        <f>[8]SCF!C55</f>
        <v>4770914</v>
      </c>
      <c r="C59" s="18">
        <v>1812358.8599999999</v>
      </c>
      <c r="D59" s="18">
        <f t="shared" si="6"/>
        <v>2958555.14</v>
      </c>
      <c r="E59" s="19">
        <f t="shared" si="8"/>
        <v>62.012334324198683</v>
      </c>
    </row>
    <row r="60" spans="1:5" ht="15" customHeight="1" x14ac:dyDescent="0.3">
      <c r="A60" s="17" t="s">
        <v>53</v>
      </c>
      <c r="B60" s="18">
        <f>[8]SCF!C56</f>
        <v>1164954</v>
      </c>
      <c r="C60" s="18">
        <v>562672.77</v>
      </c>
      <c r="D60" s="18">
        <f t="shared" si="6"/>
        <v>602281.23</v>
      </c>
      <c r="E60" s="19">
        <f t="shared" si="8"/>
        <v>51.700001030083584</v>
      </c>
    </row>
    <row r="61" spans="1:5" ht="15" customHeight="1" x14ac:dyDescent="0.3">
      <c r="A61" s="17" t="s">
        <v>54</v>
      </c>
      <c r="B61" s="18">
        <f>[8]SCF!C57</f>
        <v>1941789</v>
      </c>
      <c r="C61" s="18">
        <v>822140.13</v>
      </c>
      <c r="D61" s="18">
        <f t="shared" si="6"/>
        <v>1119648.8700000001</v>
      </c>
      <c r="E61" s="19">
        <f t="shared" si="8"/>
        <v>57.660686614251091</v>
      </c>
    </row>
    <row r="62" spans="1:5" ht="15" customHeight="1" x14ac:dyDescent="0.3">
      <c r="A62" s="10" t="s">
        <v>55</v>
      </c>
      <c r="B62" s="11" t="s">
        <v>9</v>
      </c>
      <c r="C62" s="18"/>
      <c r="D62" s="11" t="s">
        <v>9</v>
      </c>
      <c r="E62" s="13" t="s">
        <v>9</v>
      </c>
    </row>
    <row r="63" spans="1:5" x14ac:dyDescent="0.3">
      <c r="A63" s="24" t="s">
        <v>56</v>
      </c>
      <c r="B63" s="18">
        <f>[8]SCF!C60</f>
        <v>5752133</v>
      </c>
      <c r="C63" s="18">
        <v>2566728</v>
      </c>
      <c r="D63" s="18">
        <f t="shared" ref="D63:D67" si="9">C63-B63</f>
        <v>-3185405</v>
      </c>
      <c r="E63" s="19">
        <f t="shared" ref="E63:E67" si="10">IFERROR(+D63/B63*100,0)</f>
        <v>-55.377805068137334</v>
      </c>
    </row>
    <row r="64" spans="1:5" x14ac:dyDescent="0.3">
      <c r="A64" s="24" t="s">
        <v>57</v>
      </c>
      <c r="B64" s="18">
        <f>[8]SCF!C61</f>
        <v>2616986</v>
      </c>
      <c r="C64" s="18">
        <v>1383039.16</v>
      </c>
      <c r="D64" s="18">
        <f t="shared" si="9"/>
        <v>-1233946.8400000001</v>
      </c>
      <c r="E64" s="19">
        <f t="shared" si="10"/>
        <v>-47.151449797591582</v>
      </c>
    </row>
    <row r="65" spans="1:5" ht="15" customHeight="1" x14ac:dyDescent="0.3">
      <c r="A65" s="24" t="s">
        <v>58</v>
      </c>
      <c r="B65" s="18">
        <f>[8]SCF!C62</f>
        <v>0</v>
      </c>
      <c r="C65" s="18">
        <v>0</v>
      </c>
      <c r="D65" s="18">
        <f t="shared" si="9"/>
        <v>0</v>
      </c>
      <c r="E65" s="19">
        <f t="shared" si="10"/>
        <v>0</v>
      </c>
    </row>
    <row r="66" spans="1:5" ht="15" customHeight="1" x14ac:dyDescent="0.3">
      <c r="A66" s="24" t="s">
        <v>59</v>
      </c>
      <c r="B66" s="18">
        <f>[8]SCF!C63</f>
        <v>0</v>
      </c>
      <c r="C66" s="18">
        <v>0</v>
      </c>
      <c r="D66" s="18">
        <f t="shared" si="9"/>
        <v>0</v>
      </c>
      <c r="E66" s="19">
        <f t="shared" si="10"/>
        <v>0</v>
      </c>
    </row>
    <row r="67" spans="1:5" ht="15" customHeight="1" x14ac:dyDescent="0.3">
      <c r="A67" s="24" t="s">
        <v>60</v>
      </c>
      <c r="B67" s="18">
        <f>[8]SCF!C64</f>
        <v>1800000</v>
      </c>
      <c r="C67" s="18">
        <v>1347321.43</v>
      </c>
      <c r="D67" s="18">
        <f t="shared" si="9"/>
        <v>-452678.57000000007</v>
      </c>
      <c r="E67" s="19">
        <f t="shared" si="10"/>
        <v>-25.148809444444449</v>
      </c>
    </row>
    <row r="68" spans="1:5" ht="15" customHeight="1" x14ac:dyDescent="0.3">
      <c r="A68" s="30" t="s">
        <v>61</v>
      </c>
      <c r="B68" s="15">
        <f>+B63+B64+B65+B66+B67</f>
        <v>10169119</v>
      </c>
      <c r="C68" s="31">
        <v>5297088.59</v>
      </c>
      <c r="D68" s="31">
        <f t="shared" ref="D68" si="11">+C68-B68</f>
        <v>-4872030.41</v>
      </c>
      <c r="E68" s="32">
        <f t="shared" ref="E68" si="12">+D68/B68*100</f>
        <v>-47.910054056796859</v>
      </c>
    </row>
    <row r="69" spans="1:5" ht="15" customHeight="1" x14ac:dyDescent="0.3">
      <c r="A69" s="10" t="s">
        <v>62</v>
      </c>
      <c r="B69" s="11" t="s">
        <v>9</v>
      </c>
      <c r="C69" s="12" t="s">
        <v>9</v>
      </c>
      <c r="D69" s="11" t="s">
        <v>9</v>
      </c>
      <c r="E69" s="13" t="s">
        <v>9</v>
      </c>
    </row>
    <row r="70" spans="1:5" ht="15" customHeight="1" x14ac:dyDescent="0.3">
      <c r="A70" s="14" t="s">
        <v>63</v>
      </c>
      <c r="B70" s="15">
        <f>[8]SCF!C67</f>
        <v>21326398</v>
      </c>
      <c r="C70" s="15">
        <v>9735371.0099999998</v>
      </c>
      <c r="D70" s="15">
        <f t="shared" ref="D70:D82" si="13">+C70-B70</f>
        <v>-11591026.99</v>
      </c>
      <c r="E70" s="16">
        <f t="shared" ref="E70:E82" si="14">+D70/B70*100</f>
        <v>-54.35060805861356</v>
      </c>
    </row>
    <row r="71" spans="1:5" ht="15" customHeight="1" x14ac:dyDescent="0.3">
      <c r="A71" s="17" t="s">
        <v>14</v>
      </c>
      <c r="B71" s="18">
        <f>[8]SCF!C68</f>
        <v>17066861</v>
      </c>
      <c r="C71" s="18">
        <v>7789432.4299999997</v>
      </c>
      <c r="D71" s="18">
        <f t="shared" si="13"/>
        <v>-9277428.5700000003</v>
      </c>
      <c r="E71" s="19">
        <f t="shared" ref="E71:E81" si="15">IFERROR(+D71/B71*100,0)</f>
        <v>-54.359314053123185</v>
      </c>
    </row>
    <row r="72" spans="1:5" ht="15" customHeight="1" x14ac:dyDescent="0.3">
      <c r="A72" s="17" t="s">
        <v>15</v>
      </c>
      <c r="B72" s="18">
        <f>[8]SCF!C69</f>
        <v>162724</v>
      </c>
      <c r="C72" s="18">
        <v>74244.599999999991</v>
      </c>
      <c r="D72" s="18">
        <f t="shared" si="13"/>
        <v>-88479.400000000009</v>
      </c>
      <c r="E72" s="19">
        <f t="shared" si="15"/>
        <v>-54.373909195939142</v>
      </c>
    </row>
    <row r="73" spans="1:5" ht="15" customHeight="1" x14ac:dyDescent="0.3">
      <c r="A73" s="17" t="s">
        <v>16</v>
      </c>
      <c r="B73" s="18">
        <f>[8]SCF!C70</f>
        <v>0</v>
      </c>
      <c r="C73" s="18">
        <v>106.78</v>
      </c>
      <c r="D73" s="18">
        <f t="shared" si="13"/>
        <v>106.78</v>
      </c>
      <c r="E73" s="19">
        <f t="shared" si="15"/>
        <v>0</v>
      </c>
    </row>
    <row r="74" spans="1:5" ht="15" customHeight="1" x14ac:dyDescent="0.3">
      <c r="A74" s="17" t="s">
        <v>64</v>
      </c>
      <c r="B74" s="18">
        <f>[8]SCF!C71</f>
        <v>0</v>
      </c>
      <c r="C74" s="18">
        <v>3665.2299999999996</v>
      </c>
      <c r="D74" s="18">
        <f t="shared" si="13"/>
        <v>3665.2299999999996</v>
      </c>
      <c r="E74" s="19">
        <f t="shared" si="15"/>
        <v>0</v>
      </c>
    </row>
    <row r="75" spans="1:5" ht="15" customHeight="1" x14ac:dyDescent="0.3">
      <c r="A75" s="17" t="s">
        <v>18</v>
      </c>
      <c r="B75" s="18">
        <f>[8]SCF!C72</f>
        <v>4096813</v>
      </c>
      <c r="C75" s="18">
        <v>1867921.97</v>
      </c>
      <c r="D75" s="18">
        <f t="shared" si="13"/>
        <v>-2228891.0300000003</v>
      </c>
      <c r="E75" s="19">
        <f t="shared" si="15"/>
        <v>-54.405486166930253</v>
      </c>
    </row>
    <row r="76" spans="1:5" ht="15" customHeight="1" x14ac:dyDescent="0.3">
      <c r="A76" s="17" t="s">
        <v>19</v>
      </c>
      <c r="B76" s="18">
        <f>[8]SCF!C73</f>
        <v>0</v>
      </c>
      <c r="C76" s="18">
        <v>0</v>
      </c>
      <c r="D76" s="18">
        <f t="shared" si="13"/>
        <v>0</v>
      </c>
      <c r="E76" s="19">
        <f t="shared" si="15"/>
        <v>0</v>
      </c>
    </row>
    <row r="77" spans="1:5" x14ac:dyDescent="0.3">
      <c r="A77" s="24" t="s">
        <v>65</v>
      </c>
      <c r="B77" s="18">
        <f>[8]SCF!C74</f>
        <v>9409268</v>
      </c>
      <c r="C77" s="18">
        <v>350132.74</v>
      </c>
      <c r="D77" s="18">
        <f t="shared" ref="D77:D81" si="16">C77-B77</f>
        <v>-9059135.2599999998</v>
      </c>
      <c r="E77" s="19">
        <f t="shared" si="15"/>
        <v>-96.278852510099611</v>
      </c>
    </row>
    <row r="78" spans="1:5" x14ac:dyDescent="0.3">
      <c r="A78" s="24" t="s">
        <v>66</v>
      </c>
      <c r="B78" s="18">
        <f>[8]SCF!C75</f>
        <v>12585591</v>
      </c>
      <c r="C78" s="18">
        <v>765792.03</v>
      </c>
      <c r="D78" s="18">
        <f t="shared" si="16"/>
        <v>-11819798.970000001</v>
      </c>
      <c r="E78" s="19">
        <f t="shared" si="15"/>
        <v>-93.915327218245054</v>
      </c>
    </row>
    <row r="79" spans="1:5" ht="15" customHeight="1" x14ac:dyDescent="0.3">
      <c r="A79" s="24" t="s">
        <v>67</v>
      </c>
      <c r="B79" s="18">
        <f>[8]SCF!C76</f>
        <v>1973732</v>
      </c>
      <c r="C79" s="18">
        <v>1206338.6000000001</v>
      </c>
      <c r="D79" s="18">
        <f t="shared" si="16"/>
        <v>-767393.39999999991</v>
      </c>
      <c r="E79" s="19">
        <f t="shared" si="15"/>
        <v>-38.880324177750566</v>
      </c>
    </row>
    <row r="80" spans="1:5" x14ac:dyDescent="0.3">
      <c r="A80" s="24" t="s">
        <v>68</v>
      </c>
      <c r="B80" s="18">
        <f>[8]SCF!C77</f>
        <v>0</v>
      </c>
      <c r="C80" s="18">
        <v>0</v>
      </c>
      <c r="D80" s="18">
        <f t="shared" si="16"/>
        <v>0</v>
      </c>
      <c r="E80" s="19">
        <f t="shared" si="15"/>
        <v>0</v>
      </c>
    </row>
    <row r="81" spans="1:5" x14ac:dyDescent="0.3">
      <c r="A81" s="24" t="s">
        <v>69</v>
      </c>
      <c r="B81" s="18">
        <f>[8]SCF!C78</f>
        <v>1500000</v>
      </c>
      <c r="C81" s="18">
        <v>0</v>
      </c>
      <c r="D81" s="18">
        <f t="shared" si="16"/>
        <v>-1500000</v>
      </c>
      <c r="E81" s="19">
        <f t="shared" si="15"/>
        <v>-100</v>
      </c>
    </row>
    <row r="82" spans="1:5" ht="15" customHeight="1" x14ac:dyDescent="0.3">
      <c r="A82" s="30" t="s">
        <v>70</v>
      </c>
      <c r="B82" s="15">
        <f>+B70+B77+B78+B79+B80+B81</f>
        <v>46794989</v>
      </c>
      <c r="C82" s="31">
        <v>12057634.379999999</v>
      </c>
      <c r="D82" s="31">
        <f t="shared" si="13"/>
        <v>-34737354.620000005</v>
      </c>
      <c r="E82" s="32">
        <f t="shared" si="14"/>
        <v>-74.233065040361495</v>
      </c>
    </row>
    <row r="83" spans="1:5" ht="15" customHeight="1" x14ac:dyDescent="0.3">
      <c r="A83" s="10" t="s">
        <v>71</v>
      </c>
      <c r="B83" s="11" t="s">
        <v>9</v>
      </c>
      <c r="C83" s="12" t="s">
        <v>9</v>
      </c>
      <c r="D83" s="11" t="s">
        <v>9</v>
      </c>
      <c r="E83" s="13" t="s">
        <v>9</v>
      </c>
    </row>
    <row r="84" spans="1:5" ht="15" customHeight="1" x14ac:dyDescent="0.3">
      <c r="A84" s="24" t="s">
        <v>72</v>
      </c>
      <c r="B84" s="18">
        <f>[8]SCF!C81</f>
        <v>0</v>
      </c>
      <c r="C84" s="18">
        <v>0</v>
      </c>
      <c r="D84" s="18">
        <f t="shared" ref="D84:D88" si="17">+C84-B84</f>
        <v>0</v>
      </c>
      <c r="E84" s="19">
        <f t="shared" ref="E84:E86" si="18">IFERROR(+D84/B84*100,0)</f>
        <v>0</v>
      </c>
    </row>
    <row r="85" spans="1:5" ht="15" customHeight="1" x14ac:dyDescent="0.3">
      <c r="A85" s="24" t="s">
        <v>73</v>
      </c>
      <c r="B85" s="18">
        <f>[8]SCF!C82</f>
        <v>46868790</v>
      </c>
      <c r="C85" s="18">
        <v>0</v>
      </c>
      <c r="D85" s="18">
        <f t="shared" si="17"/>
        <v>-46868790</v>
      </c>
      <c r="E85" s="19">
        <f t="shared" si="18"/>
        <v>-100</v>
      </c>
    </row>
    <row r="86" spans="1:5" ht="15" customHeight="1" x14ac:dyDescent="0.3">
      <c r="A86" s="24" t="s">
        <v>74</v>
      </c>
      <c r="B86" s="18">
        <f>[8]SCF!C83</f>
        <v>5077962</v>
      </c>
      <c r="C86" s="18">
        <v>0</v>
      </c>
      <c r="D86" s="18">
        <f t="shared" si="17"/>
        <v>-5077962</v>
      </c>
      <c r="E86" s="19">
        <f t="shared" si="18"/>
        <v>-100</v>
      </c>
    </row>
    <row r="87" spans="1:5" ht="15" customHeight="1" x14ac:dyDescent="0.3">
      <c r="A87" s="30" t="s">
        <v>75</v>
      </c>
      <c r="B87" s="33">
        <f>+B84+B85+B86</f>
        <v>51946752</v>
      </c>
      <c r="C87" s="31">
        <v>0</v>
      </c>
      <c r="D87" s="31">
        <f t="shared" si="17"/>
        <v>-51946752</v>
      </c>
      <c r="E87" s="32">
        <f>+D87/B87*100</f>
        <v>-100</v>
      </c>
    </row>
    <row r="88" spans="1:5" ht="18" customHeight="1" x14ac:dyDescent="0.3">
      <c r="A88" s="25" t="s">
        <v>76</v>
      </c>
      <c r="B88" s="27">
        <f>+B45+B46+B68+B82+B87</f>
        <v>1213024209</v>
      </c>
      <c r="C88" s="27">
        <v>609812534.23000002</v>
      </c>
      <c r="D88" s="27">
        <f t="shared" si="17"/>
        <v>-603211674.76999998</v>
      </c>
      <c r="E88" s="28">
        <f>+D88/B88*100</f>
        <v>-49.727917241427456</v>
      </c>
    </row>
    <row r="89" spans="1:5" x14ac:dyDescent="0.3">
      <c r="A89" s="29" t="s">
        <v>9</v>
      </c>
      <c r="B89" s="3"/>
      <c r="C89" s="3"/>
      <c r="D89" s="3"/>
      <c r="E89" s="3"/>
    </row>
    <row r="90" spans="1:5" ht="15" customHeight="1" x14ac:dyDescent="0.3">
      <c r="A90" s="10" t="s">
        <v>77</v>
      </c>
      <c r="B90" s="11" t="s">
        <v>9</v>
      </c>
      <c r="C90" s="12" t="s">
        <v>9</v>
      </c>
      <c r="D90" s="11" t="s">
        <v>9</v>
      </c>
      <c r="E90" s="13" t="s">
        <v>9</v>
      </c>
    </row>
    <row r="91" spans="1:5" x14ac:dyDescent="0.3">
      <c r="A91" s="24" t="s">
        <v>78</v>
      </c>
      <c r="B91" s="18">
        <f>[8]SCF!C88</f>
        <v>81467222</v>
      </c>
      <c r="C91" s="18">
        <v>46692789.129999995</v>
      </c>
      <c r="D91" s="18">
        <f t="shared" ref="D91:D98" si="19">+C91-B91</f>
        <v>-34774432.870000005</v>
      </c>
      <c r="E91" s="19">
        <f>IFERROR(+D91/B91*100,0)</f>
        <v>-42.685183091182374</v>
      </c>
    </row>
    <row r="92" spans="1:5" ht="15" customHeight="1" x14ac:dyDescent="0.3">
      <c r="A92" s="24" t="s">
        <v>79</v>
      </c>
      <c r="B92" s="18">
        <f>[8]SCF!C89</f>
        <v>0</v>
      </c>
      <c r="C92" s="18">
        <v>0</v>
      </c>
      <c r="D92" s="18">
        <f t="shared" si="19"/>
        <v>0</v>
      </c>
      <c r="E92" s="19">
        <f t="shared" ref="E92:E97" si="20">IFERROR(+D92/B92*100,0)</f>
        <v>0</v>
      </c>
    </row>
    <row r="93" spans="1:5" ht="15" customHeight="1" x14ac:dyDescent="0.3">
      <c r="A93" s="24" t="s">
        <v>80</v>
      </c>
      <c r="B93" s="18">
        <f>[8]SCF!C90</f>
        <v>4200000</v>
      </c>
      <c r="C93" s="18">
        <v>2100000</v>
      </c>
      <c r="D93" s="18">
        <f t="shared" si="19"/>
        <v>-2100000</v>
      </c>
      <c r="E93" s="19">
        <f t="shared" si="20"/>
        <v>-50</v>
      </c>
    </row>
    <row r="94" spans="1:5" ht="15" customHeight="1" x14ac:dyDescent="0.3">
      <c r="A94" s="24" t="s">
        <v>81</v>
      </c>
      <c r="B94" s="18">
        <f>[8]SCF!C91</f>
        <v>0</v>
      </c>
      <c r="C94" s="18">
        <v>0</v>
      </c>
      <c r="D94" s="18">
        <f t="shared" si="19"/>
        <v>0</v>
      </c>
      <c r="E94" s="19">
        <f t="shared" si="20"/>
        <v>0</v>
      </c>
    </row>
    <row r="95" spans="1:5" ht="15" customHeight="1" x14ac:dyDescent="0.3">
      <c r="A95" s="24" t="s">
        <v>82</v>
      </c>
      <c r="B95" s="18">
        <f>[8]SCF!C92</f>
        <v>0</v>
      </c>
      <c r="C95" s="18">
        <v>0</v>
      </c>
      <c r="D95" s="18">
        <f t="shared" si="19"/>
        <v>0</v>
      </c>
      <c r="E95" s="19">
        <f t="shared" si="20"/>
        <v>0</v>
      </c>
    </row>
    <row r="96" spans="1:5" ht="15" customHeight="1" x14ac:dyDescent="0.3">
      <c r="A96" s="24" t="s">
        <v>83</v>
      </c>
      <c r="B96" s="18">
        <f>[8]SCF!C93</f>
        <v>0</v>
      </c>
      <c r="C96" s="18">
        <v>0</v>
      </c>
      <c r="D96" s="18">
        <f t="shared" si="19"/>
        <v>0</v>
      </c>
      <c r="E96" s="19">
        <f t="shared" si="20"/>
        <v>0</v>
      </c>
    </row>
    <row r="97" spans="1:5" x14ac:dyDescent="0.3">
      <c r="A97" s="24" t="s">
        <v>84</v>
      </c>
      <c r="B97" s="18">
        <f>[8]SCF!C94</f>
        <v>0</v>
      </c>
      <c r="C97" s="18">
        <v>0</v>
      </c>
      <c r="D97" s="18">
        <f t="shared" si="19"/>
        <v>0</v>
      </c>
      <c r="E97" s="19">
        <f t="shared" si="20"/>
        <v>0</v>
      </c>
    </row>
    <row r="98" spans="1:5" ht="15" customHeight="1" x14ac:dyDescent="0.3">
      <c r="A98" s="30" t="s">
        <v>85</v>
      </c>
      <c r="B98" s="33">
        <f>SUM(B91:B97)</f>
        <v>85667222</v>
      </c>
      <c r="C98" s="31">
        <v>48792789.129999995</v>
      </c>
      <c r="D98" s="31">
        <f t="shared" si="19"/>
        <v>-36874432.870000005</v>
      </c>
      <c r="E98" s="32">
        <f t="shared" ref="E98" si="21">+D98/B98*100</f>
        <v>-43.043806031202934</v>
      </c>
    </row>
    <row r="99" spans="1:5" ht="15" customHeight="1" x14ac:dyDescent="0.3">
      <c r="A99" s="34" t="s">
        <v>86</v>
      </c>
      <c r="B99" s="35">
        <f>+B42-B88-B98</f>
        <v>3891914</v>
      </c>
      <c r="C99" s="36">
        <v>-2925345.4200000763</v>
      </c>
      <c r="D99" s="37" t="s">
        <v>9</v>
      </c>
      <c r="E99" s="38" t="s">
        <v>9</v>
      </c>
    </row>
    <row r="100" spans="1:5" ht="15" customHeight="1" x14ac:dyDescent="0.3">
      <c r="A100" s="39" t="s">
        <v>87</v>
      </c>
      <c r="B100" s="18">
        <f>[8]SCF!$C$97</f>
        <v>22380850</v>
      </c>
      <c r="C100" s="18">
        <v>31503174.559999999</v>
      </c>
      <c r="D100" s="40" t="s">
        <v>9</v>
      </c>
      <c r="E100" s="41" t="s">
        <v>9</v>
      </c>
    </row>
    <row r="101" spans="1:5" ht="15" customHeight="1" x14ac:dyDescent="0.3">
      <c r="A101" s="34" t="s">
        <v>88</v>
      </c>
      <c r="B101" s="35">
        <f>B99+B100</f>
        <v>26272764</v>
      </c>
      <c r="C101" s="36">
        <v>28577829.139999922</v>
      </c>
      <c r="D101" s="42" t="s">
        <v>9</v>
      </c>
      <c r="E101" s="43" t="s">
        <v>9</v>
      </c>
    </row>
  </sheetData>
  <mergeCells count="7">
    <mergeCell ref="A89:E89"/>
    <mergeCell ref="A2:A11"/>
    <mergeCell ref="B2:D2"/>
    <mergeCell ref="E4:E7"/>
    <mergeCell ref="B7:D8"/>
    <mergeCell ref="B9:C10"/>
    <mergeCell ref="A43:E43"/>
  </mergeCells>
  <pageMargins left="0.7" right="0.7" top="0" bottom="0.39237" header="0" footer="0"/>
  <pageSetup paperSize="5" orientation="landscape" horizontalDpi="300" verticalDpi="300" r:id="rId1"/>
  <headerFooter alignWithMargins="0">
    <oddFooter>&amp;L&amp;"Segoe UI,Bold"&amp;8 Last Refresh Date: Jan 31, 2020 &amp;R&amp;"Segoe UI,Bold"&amp;8 Page 1 of 1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E101"/>
  <sheetViews>
    <sheetView showGridLines="0" zoomScaleNormal="100" workbookViewId="0">
      <selection activeCell="F1" sqref="F1:K1048576"/>
    </sheetView>
  </sheetViews>
  <sheetFormatPr defaultRowHeight="14.4" x14ac:dyDescent="0.3"/>
  <cols>
    <col min="1" max="1" width="33" style="1" customWidth="1"/>
    <col min="2" max="2" width="20.33203125" style="1" customWidth="1"/>
    <col min="3" max="3" width="23.5546875" style="1" customWidth="1"/>
    <col min="4" max="4" width="16.5546875" style="1" customWidth="1"/>
    <col min="5" max="5" width="17.44140625" style="1" customWidth="1"/>
    <col min="6" max="16384" width="8.88671875" style="1"/>
  </cols>
  <sheetData>
    <row r="1" spans="1:5" ht="16.8" customHeight="1" x14ac:dyDescent="0.3">
      <c r="B1" s="2" t="s">
        <v>0</v>
      </c>
    </row>
    <row r="2" spans="1:5" ht="12.9" customHeight="1" x14ac:dyDescent="0.3">
      <c r="A2" s="3"/>
      <c r="B2" s="4" t="s">
        <v>1</v>
      </c>
      <c r="C2" s="3"/>
      <c r="D2" s="3"/>
    </row>
    <row r="3" spans="1:5" ht="0.6" customHeight="1" x14ac:dyDescent="0.3">
      <c r="A3" s="3"/>
    </row>
    <row r="4" spans="1:5" ht="0.45" customHeight="1" x14ac:dyDescent="0.3">
      <c r="A4" s="3"/>
      <c r="E4" s="3"/>
    </row>
    <row r="5" spans="1:5" ht="4.8" customHeight="1" x14ac:dyDescent="0.3">
      <c r="A5" s="3"/>
      <c r="E5" s="3"/>
    </row>
    <row r="6" spans="1:5" ht="0.6" customHeight="1" x14ac:dyDescent="0.3">
      <c r="A6" s="3"/>
      <c r="E6" s="3"/>
    </row>
    <row r="7" spans="1:5" ht="2.4" customHeight="1" x14ac:dyDescent="0.3">
      <c r="A7" s="3"/>
      <c r="B7" s="5" t="s">
        <v>2</v>
      </c>
      <c r="C7" s="5"/>
      <c r="D7" s="5"/>
      <c r="E7" s="3"/>
    </row>
    <row r="8" spans="1:5" ht="16.8" customHeight="1" x14ac:dyDescent="0.3">
      <c r="A8" s="3"/>
      <c r="B8" s="5"/>
      <c r="C8" s="5"/>
      <c r="D8" s="5"/>
    </row>
    <row r="9" spans="1:5" ht="1.95" customHeight="1" x14ac:dyDescent="0.3">
      <c r="A9" s="3"/>
      <c r="B9" s="6" t="str">
        <f>+CONCATENATE("JUNE 2023,"&amp;" "&amp;B13)</f>
        <v>JUNE 2023, NORECO II</v>
      </c>
      <c r="C9" s="6"/>
    </row>
    <row r="10" spans="1:5" ht="15.6" customHeight="1" x14ac:dyDescent="0.3">
      <c r="A10" s="3"/>
      <c r="B10" s="6"/>
      <c r="C10" s="6"/>
    </row>
    <row r="11" spans="1:5" ht="0.45" customHeight="1" x14ac:dyDescent="0.3">
      <c r="A11" s="3"/>
    </row>
    <row r="12" spans="1:5" ht="0" hidden="1" customHeight="1" x14ac:dyDescent="0.3"/>
    <row r="13" spans="1:5" ht="15.45" customHeight="1" x14ac:dyDescent="0.3">
      <c r="B13" s="7" t="str">
        <f>+[9]SCF!$C$2</f>
        <v>NORECO II</v>
      </c>
    </row>
    <row r="14" spans="1:5" ht="28.2" customHeight="1" x14ac:dyDescent="0.3">
      <c r="A14" s="8" t="s">
        <v>3</v>
      </c>
      <c r="B14" s="9" t="s">
        <v>4</v>
      </c>
      <c r="C14" s="9" t="s">
        <v>5</v>
      </c>
      <c r="D14" s="9" t="s">
        <v>6</v>
      </c>
      <c r="E14" s="9" t="s">
        <v>7</v>
      </c>
    </row>
    <row r="15" spans="1:5" ht="15" customHeight="1" x14ac:dyDescent="0.3">
      <c r="A15" s="10" t="s">
        <v>8</v>
      </c>
      <c r="B15" s="11" t="s">
        <v>9</v>
      </c>
      <c r="C15" s="12" t="s">
        <v>9</v>
      </c>
      <c r="D15" s="11" t="s">
        <v>9</v>
      </c>
      <c r="E15" s="13" t="s">
        <v>9</v>
      </c>
    </row>
    <row r="16" spans="1:5" ht="15" customHeight="1" x14ac:dyDescent="0.3">
      <c r="A16" s="14" t="s">
        <v>10</v>
      </c>
      <c r="B16" s="15">
        <f>[9]SCF!C12</f>
        <v>4812232145</v>
      </c>
      <c r="C16" s="15">
        <v>2241522666.4999995</v>
      </c>
      <c r="D16" s="15">
        <f>+C16-B16</f>
        <v>-2570709478.5000005</v>
      </c>
      <c r="E16" s="16">
        <f t="shared" ref="E16:E42" si="0">+D16/B16*100</f>
        <v>-53.420313090485791</v>
      </c>
    </row>
    <row r="17" spans="1:5" ht="15" customHeight="1" x14ac:dyDescent="0.3">
      <c r="A17" s="17" t="s">
        <v>11</v>
      </c>
      <c r="B17" s="18">
        <f>[9]SCF!C13</f>
        <v>4313263855</v>
      </c>
      <c r="C17" s="18">
        <v>2015976405.6599998</v>
      </c>
      <c r="D17" s="18">
        <f t="shared" ref="D17:D42" si="1">+C17-B17</f>
        <v>-2297287449.3400002</v>
      </c>
      <c r="E17" s="19">
        <f t="shared" ref="E17:E18" si="2">IFERROR(+D17/B17*100,0)</f>
        <v>-53.260999710855863</v>
      </c>
    </row>
    <row r="18" spans="1:5" ht="15" customHeight="1" x14ac:dyDescent="0.3">
      <c r="A18" s="17" t="s">
        <v>12</v>
      </c>
      <c r="B18" s="18">
        <f>[9]SCF!C14</f>
        <v>110981597</v>
      </c>
      <c r="C18" s="18">
        <v>55264437.609999999</v>
      </c>
      <c r="D18" s="18">
        <f t="shared" si="1"/>
        <v>-55717159.390000001</v>
      </c>
      <c r="E18" s="19">
        <f t="shared" si="2"/>
        <v>-50.203962545249738</v>
      </c>
    </row>
    <row r="19" spans="1:5" ht="15" customHeight="1" x14ac:dyDescent="0.3">
      <c r="A19" s="20" t="s">
        <v>13</v>
      </c>
      <c r="B19" s="15">
        <f>[9]SCF!C15</f>
        <v>85147038</v>
      </c>
      <c r="C19" s="21">
        <v>44328486.809999995</v>
      </c>
      <c r="D19" s="21">
        <f t="shared" si="1"/>
        <v>-40818551.190000005</v>
      </c>
      <c r="E19" s="22">
        <f t="shared" si="0"/>
        <v>-47.938897404745902</v>
      </c>
    </row>
    <row r="20" spans="1:5" ht="15" customHeight="1" x14ac:dyDescent="0.3">
      <c r="A20" s="23" t="s">
        <v>14</v>
      </c>
      <c r="B20" s="18">
        <f>[9]SCF!C16</f>
        <v>21933104.219999999</v>
      </c>
      <c r="C20" s="18">
        <v>35732772.049999997</v>
      </c>
      <c r="D20" s="18">
        <f t="shared" si="1"/>
        <v>13799667.829999998</v>
      </c>
      <c r="E20" s="19">
        <f t="shared" ref="E20:E28" si="3">IFERROR(+D20/B20*100,0)</f>
        <v>62.91707590308436</v>
      </c>
    </row>
    <row r="21" spans="1:5" ht="15" customHeight="1" x14ac:dyDescent="0.3">
      <c r="A21" s="23" t="s">
        <v>15</v>
      </c>
      <c r="B21" s="18">
        <f>[9]SCF!C17</f>
        <v>2414914.3199999998</v>
      </c>
      <c r="C21" s="18">
        <v>323981.25</v>
      </c>
      <c r="D21" s="18">
        <f t="shared" si="1"/>
        <v>-2090933.0699999998</v>
      </c>
      <c r="E21" s="19">
        <f t="shared" si="3"/>
        <v>-86.58415135821464</v>
      </c>
    </row>
    <row r="22" spans="1:5" ht="15" customHeight="1" x14ac:dyDescent="0.3">
      <c r="A22" s="23" t="s">
        <v>16</v>
      </c>
      <c r="B22" s="18">
        <f>[9]SCF!C18</f>
        <v>0</v>
      </c>
      <c r="C22" s="18">
        <v>1478.14</v>
      </c>
      <c r="D22" s="18">
        <f t="shared" si="1"/>
        <v>1478.14</v>
      </c>
      <c r="E22" s="19">
        <f t="shared" si="3"/>
        <v>0</v>
      </c>
    </row>
    <row r="23" spans="1:5" ht="15" customHeight="1" x14ac:dyDescent="0.3">
      <c r="A23" s="23" t="s">
        <v>17</v>
      </c>
      <c r="B23" s="18">
        <f>[9]SCF!C19</f>
        <v>0</v>
      </c>
      <c r="C23" s="18">
        <v>41187.86</v>
      </c>
      <c r="D23" s="18">
        <f t="shared" si="1"/>
        <v>41187.86</v>
      </c>
      <c r="E23" s="19">
        <f t="shared" si="3"/>
        <v>0</v>
      </c>
    </row>
    <row r="24" spans="1:5" ht="15" customHeight="1" x14ac:dyDescent="0.3">
      <c r="A24" s="23" t="s">
        <v>18</v>
      </c>
      <c r="B24" s="18">
        <f>[9]SCF!C20</f>
        <v>60799019.460000001</v>
      </c>
      <c r="C24" s="18">
        <v>8229067.5099999998</v>
      </c>
      <c r="D24" s="18">
        <f t="shared" si="1"/>
        <v>-52569951.950000003</v>
      </c>
      <c r="E24" s="19">
        <f t="shared" si="3"/>
        <v>-86.465131209206518</v>
      </c>
    </row>
    <row r="25" spans="1:5" ht="15" customHeight="1" x14ac:dyDescent="0.3">
      <c r="A25" s="23" t="s">
        <v>19</v>
      </c>
      <c r="B25" s="18">
        <f>[9]SCF!C21</f>
        <v>0</v>
      </c>
      <c r="C25" s="18">
        <v>0</v>
      </c>
      <c r="D25" s="18">
        <f t="shared" si="1"/>
        <v>0</v>
      </c>
      <c r="E25" s="19">
        <f t="shared" si="3"/>
        <v>0</v>
      </c>
    </row>
    <row r="26" spans="1:5" ht="15" customHeight="1" x14ac:dyDescent="0.3">
      <c r="A26" s="17" t="s">
        <v>20</v>
      </c>
      <c r="B26" s="18">
        <f>[9]SCF!C22</f>
        <v>13910916</v>
      </c>
      <c r="C26" s="18">
        <v>391665.07999999996</v>
      </c>
      <c r="D26" s="18">
        <f t="shared" si="1"/>
        <v>-13519250.92</v>
      </c>
      <c r="E26" s="19">
        <f t="shared" si="3"/>
        <v>-97.184476708794733</v>
      </c>
    </row>
    <row r="27" spans="1:5" ht="15" customHeight="1" x14ac:dyDescent="0.3">
      <c r="A27" s="17" t="s">
        <v>21</v>
      </c>
      <c r="B27" s="18">
        <f>[9]SCF!C23</f>
        <v>288928739</v>
      </c>
      <c r="C27" s="18">
        <v>125561671.33999999</v>
      </c>
      <c r="D27" s="18">
        <f t="shared" si="1"/>
        <v>-163367067.66000003</v>
      </c>
      <c r="E27" s="19">
        <f t="shared" si="3"/>
        <v>-56.542339202885607</v>
      </c>
    </row>
    <row r="28" spans="1:5" ht="15" customHeight="1" x14ac:dyDescent="0.3">
      <c r="A28" s="17" t="s">
        <v>22</v>
      </c>
      <c r="B28" s="18">
        <f>[9]SCF!C24</f>
        <v>0</v>
      </c>
      <c r="C28" s="18">
        <v>0</v>
      </c>
      <c r="D28" s="18">
        <f t="shared" si="1"/>
        <v>0</v>
      </c>
      <c r="E28" s="19">
        <f t="shared" si="3"/>
        <v>0</v>
      </c>
    </row>
    <row r="29" spans="1:5" ht="15" customHeight="1" x14ac:dyDescent="0.3">
      <c r="A29" s="14" t="s">
        <v>23</v>
      </c>
      <c r="B29" s="15">
        <f>[9]SCF!C25</f>
        <v>17618273</v>
      </c>
      <c r="C29" s="15">
        <v>8180026.2400000002</v>
      </c>
      <c r="D29" s="15">
        <f t="shared" si="1"/>
        <v>-9438246.7599999998</v>
      </c>
      <c r="E29" s="16">
        <f t="shared" si="0"/>
        <v>-53.570782788982775</v>
      </c>
    </row>
    <row r="30" spans="1:5" ht="15" customHeight="1" x14ac:dyDescent="0.3">
      <c r="A30" s="17" t="s">
        <v>24</v>
      </c>
      <c r="B30" s="18">
        <f>[9]SCF!C26</f>
        <v>9952626</v>
      </c>
      <c r="C30" s="18">
        <v>4675177.33</v>
      </c>
      <c r="D30" s="18">
        <f t="shared" si="1"/>
        <v>-5277448.67</v>
      </c>
      <c r="E30" s="19">
        <f t="shared" ref="E30:E32" si="4">IFERROR(+D30/B30*100,0)</f>
        <v>-53.025690606680087</v>
      </c>
    </row>
    <row r="31" spans="1:5" ht="15" customHeight="1" x14ac:dyDescent="0.3">
      <c r="A31" s="17" t="s">
        <v>25</v>
      </c>
      <c r="B31" s="18">
        <f>[9]SCF!C27</f>
        <v>7665647</v>
      </c>
      <c r="C31" s="18">
        <v>3504848.9100000006</v>
      </c>
      <c r="D31" s="18">
        <f t="shared" si="1"/>
        <v>-4160798.0899999994</v>
      </c>
      <c r="E31" s="19">
        <f t="shared" si="4"/>
        <v>-54.278498475079786</v>
      </c>
    </row>
    <row r="32" spans="1:5" x14ac:dyDescent="0.3">
      <c r="A32" s="17" t="s">
        <v>26</v>
      </c>
      <c r="B32" s="18">
        <f>[9]SCF!C28</f>
        <v>0</v>
      </c>
      <c r="C32" s="18">
        <v>0</v>
      </c>
      <c r="D32" s="18">
        <f t="shared" si="1"/>
        <v>0</v>
      </c>
      <c r="E32" s="19">
        <f t="shared" si="4"/>
        <v>0</v>
      </c>
    </row>
    <row r="33" spans="1:5" x14ac:dyDescent="0.3">
      <c r="A33" s="14" t="s">
        <v>27</v>
      </c>
      <c r="B33" s="15">
        <f>[9]SCF!C29</f>
        <v>284888572</v>
      </c>
      <c r="C33" s="15">
        <v>0</v>
      </c>
      <c r="D33" s="15">
        <f t="shared" si="1"/>
        <v>-284888572</v>
      </c>
      <c r="E33" s="16">
        <f t="shared" si="0"/>
        <v>-100</v>
      </c>
    </row>
    <row r="34" spans="1:5" ht="15" customHeight="1" x14ac:dyDescent="0.3">
      <c r="A34" s="17" t="s">
        <v>28</v>
      </c>
      <c r="B34" s="18">
        <f>[9]SCF!C30</f>
        <v>0</v>
      </c>
      <c r="C34" s="18">
        <v>0</v>
      </c>
      <c r="D34" s="18">
        <f t="shared" si="1"/>
        <v>0</v>
      </c>
      <c r="E34" s="19">
        <f t="shared" ref="E34:E41" si="5">IFERROR(+D34/B34*100,0)</f>
        <v>0</v>
      </c>
    </row>
    <row r="35" spans="1:5" ht="15" customHeight="1" x14ac:dyDescent="0.3">
      <c r="A35" s="17" t="s">
        <v>29</v>
      </c>
      <c r="B35" s="18">
        <f>[9]SCF!C31</f>
        <v>0</v>
      </c>
      <c r="C35" s="18">
        <v>0</v>
      </c>
      <c r="D35" s="18">
        <f t="shared" si="1"/>
        <v>0</v>
      </c>
      <c r="E35" s="19">
        <f t="shared" si="5"/>
        <v>0</v>
      </c>
    </row>
    <row r="36" spans="1:5" ht="20.399999999999999" customHeight="1" x14ac:dyDescent="0.3">
      <c r="A36" s="17" t="s">
        <v>30</v>
      </c>
      <c r="B36" s="18">
        <f>[9]SCF!C32</f>
        <v>0</v>
      </c>
      <c r="C36" s="18">
        <v>0</v>
      </c>
      <c r="D36" s="18">
        <f t="shared" si="1"/>
        <v>0</v>
      </c>
      <c r="E36" s="19">
        <f t="shared" si="5"/>
        <v>0</v>
      </c>
    </row>
    <row r="37" spans="1:5" ht="15" customHeight="1" x14ac:dyDescent="0.3">
      <c r="A37" s="17" t="s">
        <v>31</v>
      </c>
      <c r="B37" s="18">
        <f>[9]SCF!C33</f>
        <v>284888572</v>
      </c>
      <c r="C37" s="18">
        <v>0</v>
      </c>
      <c r="D37" s="18">
        <f t="shared" si="1"/>
        <v>-284888572</v>
      </c>
      <c r="E37" s="19">
        <f t="shared" si="5"/>
        <v>-100</v>
      </c>
    </row>
    <row r="38" spans="1:5" x14ac:dyDescent="0.3">
      <c r="A38" s="24" t="s">
        <v>32</v>
      </c>
      <c r="B38" s="18">
        <f>[9]SCF!C34</f>
        <v>472419103</v>
      </c>
      <c r="C38" s="18">
        <v>1717842.1</v>
      </c>
      <c r="D38" s="18">
        <f t="shared" si="1"/>
        <v>-470701260.89999998</v>
      </c>
      <c r="E38" s="19">
        <f t="shared" si="5"/>
        <v>-99.636373277648758</v>
      </c>
    </row>
    <row r="39" spans="1:5" ht="15" customHeight="1" x14ac:dyDescent="0.3">
      <c r="A39" s="24" t="s">
        <v>33</v>
      </c>
      <c r="B39" s="18">
        <f>[9]SCF!C35</f>
        <v>3755780</v>
      </c>
      <c r="C39" s="18">
        <v>1323880</v>
      </c>
      <c r="D39" s="18">
        <f t="shared" si="1"/>
        <v>-2431900</v>
      </c>
      <c r="E39" s="19">
        <f t="shared" si="5"/>
        <v>-64.750864001618837</v>
      </c>
    </row>
    <row r="40" spans="1:5" ht="15" customHeight="1" x14ac:dyDescent="0.3">
      <c r="A40" s="24" t="s">
        <v>34</v>
      </c>
      <c r="B40" s="18">
        <f>[9]SCF!C36</f>
        <v>110981597</v>
      </c>
      <c r="C40" s="18">
        <v>38938835.079999998</v>
      </c>
      <c r="D40" s="18">
        <f t="shared" si="1"/>
        <v>-72042761.920000002</v>
      </c>
      <c r="E40" s="19">
        <f t="shared" si="5"/>
        <v>-64.914151415572093</v>
      </c>
    </row>
    <row r="41" spans="1:5" ht="15" customHeight="1" x14ac:dyDescent="0.3">
      <c r="A41" s="24" t="s">
        <v>35</v>
      </c>
      <c r="B41" s="18">
        <f>[9]SCF!C37</f>
        <v>96432681</v>
      </c>
      <c r="C41" s="18">
        <v>38644174.599999994</v>
      </c>
      <c r="D41" s="18">
        <f t="shared" si="1"/>
        <v>-57788506.400000006</v>
      </c>
      <c r="E41" s="19">
        <f t="shared" si="5"/>
        <v>-59.92626752749932</v>
      </c>
    </row>
    <row r="42" spans="1:5" ht="15" customHeight="1" x14ac:dyDescent="0.3">
      <c r="A42" s="25" t="s">
        <v>36</v>
      </c>
      <c r="B42" s="26">
        <f>[9]SCF!C38</f>
        <v>5798328151</v>
      </c>
      <c r="C42" s="27">
        <v>2330327424.519999</v>
      </c>
      <c r="D42" s="27">
        <f t="shared" si="1"/>
        <v>-3468000726.480001</v>
      </c>
      <c r="E42" s="28">
        <f t="shared" si="0"/>
        <v>-59.810356298684084</v>
      </c>
    </row>
    <row r="43" spans="1:5" ht="18" customHeight="1" x14ac:dyDescent="0.3">
      <c r="A43" s="29" t="s">
        <v>9</v>
      </c>
      <c r="B43" s="3"/>
      <c r="C43" s="3"/>
      <c r="D43" s="3"/>
      <c r="E43" s="3"/>
    </row>
    <row r="44" spans="1:5" ht="15" customHeight="1" x14ac:dyDescent="0.3">
      <c r="A44" s="10" t="s">
        <v>37</v>
      </c>
      <c r="B44" s="11" t="s">
        <v>9</v>
      </c>
      <c r="C44" s="12" t="s">
        <v>9</v>
      </c>
      <c r="D44" s="11" t="s">
        <v>9</v>
      </c>
      <c r="E44" s="13" t="s">
        <v>9</v>
      </c>
    </row>
    <row r="45" spans="1:5" ht="15" customHeight="1" x14ac:dyDescent="0.3">
      <c r="A45" s="24" t="s">
        <v>38</v>
      </c>
      <c r="B45" s="18">
        <f>[9]SCF!C41</f>
        <v>3924821456</v>
      </c>
      <c r="C45" s="18">
        <v>1838261393.1799998</v>
      </c>
      <c r="D45" s="18">
        <f>C45-B45</f>
        <v>-2086560062.8200002</v>
      </c>
      <c r="E45" s="19">
        <f>IFERROR(+D45/B45*100,0)</f>
        <v>-53.163184267406841</v>
      </c>
    </row>
    <row r="46" spans="1:5" ht="15" customHeight="1" x14ac:dyDescent="0.3">
      <c r="A46" s="14" t="s">
        <v>39</v>
      </c>
      <c r="B46" s="15">
        <f>[9]SCF!C42</f>
        <v>457695813</v>
      </c>
      <c r="C46" s="15">
        <v>193496387.34999999</v>
      </c>
      <c r="D46" s="15">
        <f t="shared" ref="D46:D61" si="6">+B46-C46</f>
        <v>264199425.65000001</v>
      </c>
      <c r="E46" s="16">
        <f t="shared" ref="E46" si="7">+D46/B46*100</f>
        <v>57.723802172951054</v>
      </c>
    </row>
    <row r="47" spans="1:5" ht="15" customHeight="1" x14ac:dyDescent="0.3">
      <c r="A47" s="17" t="s">
        <v>40</v>
      </c>
      <c r="B47" s="18">
        <f>[9]SCF!C43</f>
        <v>171061190</v>
      </c>
      <c r="C47" s="18">
        <v>89489823.24000001</v>
      </c>
      <c r="D47" s="18">
        <f t="shared" si="6"/>
        <v>81571366.75999999</v>
      </c>
      <c r="E47" s="19">
        <f t="shared" ref="E47:E61" si="8">IFERROR(+D47/B47*100,0)</f>
        <v>47.685490063526387</v>
      </c>
    </row>
    <row r="48" spans="1:5" ht="15" customHeight="1" x14ac:dyDescent="0.3">
      <c r="A48" s="17" t="s">
        <v>41</v>
      </c>
      <c r="B48" s="18">
        <f>[9]SCF!C44</f>
        <v>14063738</v>
      </c>
      <c r="C48" s="18">
        <v>8086079.3799999999</v>
      </c>
      <c r="D48" s="18">
        <f t="shared" si="6"/>
        <v>5977658.6200000001</v>
      </c>
      <c r="E48" s="19">
        <f t="shared" si="8"/>
        <v>42.504052763212741</v>
      </c>
    </row>
    <row r="49" spans="1:5" ht="15" customHeight="1" x14ac:dyDescent="0.3">
      <c r="A49" s="17" t="s">
        <v>42</v>
      </c>
      <c r="B49" s="18">
        <f>[9]SCF!C45</f>
        <v>85152586</v>
      </c>
      <c r="C49" s="18">
        <v>42234909.109999999</v>
      </c>
      <c r="D49" s="18">
        <f t="shared" si="6"/>
        <v>42917676.890000001</v>
      </c>
      <c r="E49" s="19">
        <f t="shared" si="8"/>
        <v>50.400908423380116</v>
      </c>
    </row>
    <row r="50" spans="1:5" ht="15" customHeight="1" x14ac:dyDescent="0.3">
      <c r="A50" s="17" t="s">
        <v>43</v>
      </c>
      <c r="B50" s="18">
        <f>[9]SCF!C46</f>
        <v>5800000</v>
      </c>
      <c r="C50" s="18">
        <v>2428664.52</v>
      </c>
      <c r="D50" s="18">
        <f t="shared" si="6"/>
        <v>3371335.48</v>
      </c>
      <c r="E50" s="19">
        <f t="shared" si="8"/>
        <v>58.12647379310345</v>
      </c>
    </row>
    <row r="51" spans="1:5" ht="15" customHeight="1" x14ac:dyDescent="0.3">
      <c r="A51" s="17" t="s">
        <v>44</v>
      </c>
      <c r="B51" s="18">
        <f>[9]SCF!C47</f>
        <v>6073273</v>
      </c>
      <c r="C51" s="18">
        <v>1458384.5100000002</v>
      </c>
      <c r="D51" s="18">
        <f t="shared" si="6"/>
        <v>4614888.49</v>
      </c>
      <c r="E51" s="19">
        <f t="shared" si="8"/>
        <v>75.986844161294911</v>
      </c>
    </row>
    <row r="52" spans="1:5" x14ac:dyDescent="0.3">
      <c r="A52" s="17" t="s">
        <v>45</v>
      </c>
      <c r="B52" s="18">
        <f>[9]SCF!C48</f>
        <v>3780931</v>
      </c>
      <c r="C52" s="18">
        <v>3347349.0399999996</v>
      </c>
      <c r="D52" s="18">
        <f t="shared" si="6"/>
        <v>433581.96000000043</v>
      </c>
      <c r="E52" s="19">
        <f t="shared" si="8"/>
        <v>11.467597795357822</v>
      </c>
    </row>
    <row r="53" spans="1:5" ht="15" customHeight="1" x14ac:dyDescent="0.3">
      <c r="A53" s="17" t="s">
        <v>46</v>
      </c>
      <c r="B53" s="18">
        <f>[9]SCF!C49</f>
        <v>19703220</v>
      </c>
      <c r="C53" s="18">
        <v>6322234.4800000004</v>
      </c>
      <c r="D53" s="18">
        <f t="shared" si="6"/>
        <v>13380985.52</v>
      </c>
      <c r="E53" s="19">
        <f t="shared" si="8"/>
        <v>67.912683916639011</v>
      </c>
    </row>
    <row r="54" spans="1:5" ht="15" customHeight="1" x14ac:dyDescent="0.3">
      <c r="A54" s="17" t="s">
        <v>47</v>
      </c>
      <c r="B54" s="18">
        <f>[9]SCF!C50</f>
        <v>49936850</v>
      </c>
      <c r="C54" s="18">
        <v>8625804.1799999997</v>
      </c>
      <c r="D54" s="18">
        <f t="shared" si="6"/>
        <v>41311045.82</v>
      </c>
      <c r="E54" s="19">
        <f t="shared" si="8"/>
        <v>82.726575304609725</v>
      </c>
    </row>
    <row r="55" spans="1:5" ht="15" customHeight="1" x14ac:dyDescent="0.3">
      <c r="A55" s="17" t="s">
        <v>48</v>
      </c>
      <c r="B55" s="18">
        <f>[9]SCF!C51</f>
        <v>5354250</v>
      </c>
      <c r="C55" s="18">
        <v>2709723.1999999997</v>
      </c>
      <c r="D55" s="18">
        <f t="shared" si="6"/>
        <v>2644526.8000000003</v>
      </c>
      <c r="E55" s="19">
        <f t="shared" si="8"/>
        <v>49.391171499276282</v>
      </c>
    </row>
    <row r="56" spans="1:5" ht="15" customHeight="1" x14ac:dyDescent="0.3">
      <c r="A56" s="17" t="s">
        <v>49</v>
      </c>
      <c r="B56" s="18">
        <f>[9]SCF!C52</f>
        <v>4848000</v>
      </c>
      <c r="C56" s="18">
        <v>2855447.2</v>
      </c>
      <c r="D56" s="18">
        <f t="shared" si="6"/>
        <v>1992552.7999999998</v>
      </c>
      <c r="E56" s="19">
        <f t="shared" si="8"/>
        <v>41.100511551155108</v>
      </c>
    </row>
    <row r="57" spans="1:5" ht="15" customHeight="1" x14ac:dyDescent="0.3">
      <c r="A57" s="17" t="s">
        <v>50</v>
      </c>
      <c r="B57" s="18">
        <f>[9]SCF!C53</f>
        <v>27754653</v>
      </c>
      <c r="C57" s="18">
        <v>12519666.15</v>
      </c>
      <c r="D57" s="18">
        <f t="shared" si="6"/>
        <v>15234986.85</v>
      </c>
      <c r="E57" s="19">
        <f t="shared" si="8"/>
        <v>54.891649519091445</v>
      </c>
    </row>
    <row r="58" spans="1:5" ht="15" customHeight="1" x14ac:dyDescent="0.3">
      <c r="A58" s="17" t="s">
        <v>51</v>
      </c>
      <c r="B58" s="18">
        <f>[9]SCF!C54</f>
        <v>5867678</v>
      </c>
      <c r="C58" s="18">
        <v>1269682.8999999999</v>
      </c>
      <c r="D58" s="18">
        <f t="shared" si="6"/>
        <v>4597995.0999999996</v>
      </c>
      <c r="E58" s="19">
        <f t="shared" si="8"/>
        <v>78.361408039091444</v>
      </c>
    </row>
    <row r="59" spans="1:5" ht="15" customHeight="1" x14ac:dyDescent="0.3">
      <c r="A59" s="17" t="s">
        <v>52</v>
      </c>
      <c r="B59" s="18">
        <f>[9]SCF!C55</f>
        <v>31090510</v>
      </c>
      <c r="C59" s="18">
        <v>8329744.9000000004</v>
      </c>
      <c r="D59" s="18">
        <f t="shared" si="6"/>
        <v>22760765.100000001</v>
      </c>
      <c r="E59" s="19">
        <f t="shared" si="8"/>
        <v>73.208078928264612</v>
      </c>
    </row>
    <row r="60" spans="1:5" ht="15" customHeight="1" x14ac:dyDescent="0.3">
      <c r="A60" s="17" t="s">
        <v>53</v>
      </c>
      <c r="B60" s="18">
        <f>[9]SCF!C56</f>
        <v>1728034</v>
      </c>
      <c r="C60" s="18">
        <v>571615.91</v>
      </c>
      <c r="D60" s="18">
        <f t="shared" si="6"/>
        <v>1156418.0899999999</v>
      </c>
      <c r="E60" s="19">
        <f t="shared" si="8"/>
        <v>66.921026438137204</v>
      </c>
    </row>
    <row r="61" spans="1:5" ht="15" customHeight="1" x14ac:dyDescent="0.3">
      <c r="A61" s="17" t="s">
        <v>54</v>
      </c>
      <c r="B61" s="18">
        <f>[9]SCF!C57</f>
        <v>25480900</v>
      </c>
      <c r="C61" s="18">
        <v>3247258.6300000004</v>
      </c>
      <c r="D61" s="18">
        <f t="shared" si="6"/>
        <v>22233641.370000001</v>
      </c>
      <c r="E61" s="19">
        <f t="shared" si="8"/>
        <v>87.256107005639521</v>
      </c>
    </row>
    <row r="62" spans="1:5" ht="15" customHeight="1" x14ac:dyDescent="0.3">
      <c r="A62" s="10" t="s">
        <v>55</v>
      </c>
      <c r="B62" s="11" t="s">
        <v>9</v>
      </c>
      <c r="C62" s="18"/>
      <c r="D62" s="11" t="s">
        <v>9</v>
      </c>
      <c r="E62" s="13" t="s">
        <v>9</v>
      </c>
    </row>
    <row r="63" spans="1:5" x14ac:dyDescent="0.3">
      <c r="A63" s="24" t="s">
        <v>56</v>
      </c>
      <c r="B63" s="18">
        <f>[9]SCF!C60</f>
        <v>0</v>
      </c>
      <c r="C63" s="18">
        <v>0</v>
      </c>
      <c r="D63" s="18">
        <f t="shared" ref="D63:D67" si="9">C63-B63</f>
        <v>0</v>
      </c>
      <c r="E63" s="19">
        <f t="shared" ref="E63:E67" si="10">IFERROR(+D63/B63*100,0)</f>
        <v>0</v>
      </c>
    </row>
    <row r="64" spans="1:5" x14ac:dyDescent="0.3">
      <c r="A64" s="24" t="s">
        <v>57</v>
      </c>
      <c r="B64" s="18">
        <f>[9]SCF!C61</f>
        <v>0</v>
      </c>
      <c r="C64" s="18">
        <v>0</v>
      </c>
      <c r="D64" s="18">
        <f t="shared" si="9"/>
        <v>0</v>
      </c>
      <c r="E64" s="19">
        <f t="shared" si="10"/>
        <v>0</v>
      </c>
    </row>
    <row r="65" spans="1:5" ht="15" customHeight="1" x14ac:dyDescent="0.3">
      <c r="A65" s="24" t="s">
        <v>58</v>
      </c>
      <c r="B65" s="18">
        <f>[9]SCF!C62</f>
        <v>141425934</v>
      </c>
      <c r="C65" s="18">
        <v>54646749.620000005</v>
      </c>
      <c r="D65" s="18">
        <f t="shared" si="9"/>
        <v>-86779184.379999995</v>
      </c>
      <c r="E65" s="19">
        <f t="shared" si="10"/>
        <v>-61.360163532665787</v>
      </c>
    </row>
    <row r="66" spans="1:5" ht="15" customHeight="1" x14ac:dyDescent="0.3">
      <c r="A66" s="24" t="s">
        <v>59</v>
      </c>
      <c r="B66" s="18">
        <f>[9]SCF!C63</f>
        <v>0</v>
      </c>
      <c r="C66" s="18">
        <v>0</v>
      </c>
      <c r="D66" s="18">
        <f t="shared" si="9"/>
        <v>0</v>
      </c>
      <c r="E66" s="19">
        <f t="shared" si="10"/>
        <v>0</v>
      </c>
    </row>
    <row r="67" spans="1:5" ht="15" customHeight="1" x14ac:dyDescent="0.3">
      <c r="A67" s="24" t="s">
        <v>60</v>
      </c>
      <c r="B67" s="18">
        <f>[9]SCF!C64</f>
        <v>0</v>
      </c>
      <c r="C67" s="18">
        <v>0</v>
      </c>
      <c r="D67" s="18">
        <f t="shared" si="9"/>
        <v>0</v>
      </c>
      <c r="E67" s="19">
        <f t="shared" si="10"/>
        <v>0</v>
      </c>
    </row>
    <row r="68" spans="1:5" ht="15" customHeight="1" x14ac:dyDescent="0.3">
      <c r="A68" s="30" t="s">
        <v>61</v>
      </c>
      <c r="B68" s="15">
        <f>+B63+B64+B65+B66+B67</f>
        <v>141425934</v>
      </c>
      <c r="C68" s="31">
        <v>54646749.620000005</v>
      </c>
      <c r="D68" s="31">
        <f t="shared" ref="D68" si="11">+C68-B68</f>
        <v>-86779184.379999995</v>
      </c>
      <c r="E68" s="32">
        <f t="shared" ref="E68" si="12">+D68/B68*100</f>
        <v>-61.360163532665787</v>
      </c>
    </row>
    <row r="69" spans="1:5" ht="15" customHeight="1" x14ac:dyDescent="0.3">
      <c r="A69" s="10" t="s">
        <v>62</v>
      </c>
      <c r="B69" s="11" t="s">
        <v>9</v>
      </c>
      <c r="C69" s="12" t="s">
        <v>9</v>
      </c>
      <c r="D69" s="11" t="s">
        <v>9</v>
      </c>
      <c r="E69" s="13" t="s">
        <v>9</v>
      </c>
    </row>
    <row r="70" spans="1:5" ht="15" customHeight="1" x14ac:dyDescent="0.3">
      <c r="A70" s="14" t="s">
        <v>63</v>
      </c>
      <c r="B70" s="15">
        <f>[9]SCF!C67</f>
        <v>85147038</v>
      </c>
      <c r="C70" s="15">
        <v>42836369.380000003</v>
      </c>
      <c r="D70" s="15">
        <f t="shared" ref="D70:D82" si="13">+C70-B70</f>
        <v>-42310668.619999997</v>
      </c>
      <c r="E70" s="16">
        <f t="shared" ref="E70:E82" si="14">+D70/B70*100</f>
        <v>-49.691298269236327</v>
      </c>
    </row>
    <row r="71" spans="1:5" ht="15" customHeight="1" x14ac:dyDescent="0.3">
      <c r="A71" s="17" t="s">
        <v>14</v>
      </c>
      <c r="B71" s="18">
        <f>[9]SCF!C68</f>
        <v>21933104.219999999</v>
      </c>
      <c r="C71" s="18">
        <v>34282734.090000004</v>
      </c>
      <c r="D71" s="18">
        <f t="shared" si="13"/>
        <v>12349629.870000005</v>
      </c>
      <c r="E71" s="19">
        <f t="shared" ref="E71:E81" si="15">IFERROR(+D71/B71*100,0)</f>
        <v>56.305891524186656</v>
      </c>
    </row>
    <row r="72" spans="1:5" ht="15" customHeight="1" x14ac:dyDescent="0.3">
      <c r="A72" s="17" t="s">
        <v>15</v>
      </c>
      <c r="B72" s="18">
        <f>[9]SCF!C69</f>
        <v>2414914.3199999998</v>
      </c>
      <c r="C72" s="18">
        <v>322518.69</v>
      </c>
      <c r="D72" s="18">
        <f t="shared" si="13"/>
        <v>-2092395.63</v>
      </c>
      <c r="E72" s="19">
        <f t="shared" si="15"/>
        <v>-86.644714997590484</v>
      </c>
    </row>
    <row r="73" spans="1:5" ht="15" customHeight="1" x14ac:dyDescent="0.3">
      <c r="A73" s="17" t="s">
        <v>16</v>
      </c>
      <c r="B73" s="18">
        <f>[9]SCF!C70</f>
        <v>0</v>
      </c>
      <c r="C73" s="18">
        <v>1528.36</v>
      </c>
      <c r="D73" s="18">
        <f t="shared" si="13"/>
        <v>1528.36</v>
      </c>
      <c r="E73" s="19">
        <f t="shared" si="15"/>
        <v>0</v>
      </c>
    </row>
    <row r="74" spans="1:5" ht="15" customHeight="1" x14ac:dyDescent="0.3">
      <c r="A74" s="17" t="s">
        <v>64</v>
      </c>
      <c r="B74" s="18">
        <f>[9]SCF!C71</f>
        <v>0</v>
      </c>
      <c r="C74" s="18">
        <v>43827.590000000004</v>
      </c>
      <c r="D74" s="18">
        <f t="shared" si="13"/>
        <v>43827.590000000004</v>
      </c>
      <c r="E74" s="19">
        <f t="shared" si="15"/>
        <v>0</v>
      </c>
    </row>
    <row r="75" spans="1:5" ht="15" customHeight="1" x14ac:dyDescent="0.3">
      <c r="A75" s="17" t="s">
        <v>18</v>
      </c>
      <c r="B75" s="18">
        <f>[9]SCF!C72</f>
        <v>60799019.460000001</v>
      </c>
      <c r="C75" s="18">
        <v>8185760.6500000004</v>
      </c>
      <c r="D75" s="18">
        <f t="shared" si="13"/>
        <v>-52613258.810000002</v>
      </c>
      <c r="E75" s="19">
        <f t="shared" si="15"/>
        <v>-86.536360746104705</v>
      </c>
    </row>
    <row r="76" spans="1:5" ht="15" customHeight="1" x14ac:dyDescent="0.3">
      <c r="A76" s="17" t="s">
        <v>19</v>
      </c>
      <c r="B76" s="18">
        <f>[9]SCF!C73</f>
        <v>0</v>
      </c>
      <c r="C76" s="18">
        <v>0</v>
      </c>
      <c r="D76" s="18">
        <f t="shared" si="13"/>
        <v>0</v>
      </c>
      <c r="E76" s="19">
        <f t="shared" si="15"/>
        <v>0</v>
      </c>
    </row>
    <row r="77" spans="1:5" x14ac:dyDescent="0.3">
      <c r="A77" s="24" t="s">
        <v>65</v>
      </c>
      <c r="B77" s="18">
        <f>[9]SCF!C74</f>
        <v>13910916</v>
      </c>
      <c r="C77" s="18">
        <v>1534663.6900000002</v>
      </c>
      <c r="D77" s="18">
        <f t="shared" ref="D77:D81" si="16">C77-B77</f>
        <v>-12376252.310000001</v>
      </c>
      <c r="E77" s="19">
        <f t="shared" si="15"/>
        <v>-88.967917784853285</v>
      </c>
    </row>
    <row r="78" spans="1:5" x14ac:dyDescent="0.3">
      <c r="A78" s="24" t="s">
        <v>66</v>
      </c>
      <c r="B78" s="18">
        <f>[9]SCF!C75</f>
        <v>297864679</v>
      </c>
      <c r="C78" s="18">
        <v>134803806.19</v>
      </c>
      <c r="D78" s="18">
        <f t="shared" si="16"/>
        <v>-163060872.81</v>
      </c>
      <c r="E78" s="19">
        <f t="shared" si="15"/>
        <v>-54.743272467696649</v>
      </c>
    </row>
    <row r="79" spans="1:5" ht="15" customHeight="1" x14ac:dyDescent="0.3">
      <c r="A79" s="24" t="s">
        <v>67</v>
      </c>
      <c r="B79" s="18">
        <f>[9]SCF!C76</f>
        <v>0</v>
      </c>
      <c r="C79" s="18">
        <v>0</v>
      </c>
      <c r="D79" s="18">
        <f t="shared" si="16"/>
        <v>0</v>
      </c>
      <c r="E79" s="19">
        <f t="shared" si="15"/>
        <v>0</v>
      </c>
    </row>
    <row r="80" spans="1:5" x14ac:dyDescent="0.3">
      <c r="A80" s="24" t="s">
        <v>68</v>
      </c>
      <c r="B80" s="18">
        <f>[9]SCF!C77</f>
        <v>0</v>
      </c>
      <c r="C80" s="18">
        <v>0</v>
      </c>
      <c r="D80" s="18">
        <f t="shared" si="16"/>
        <v>0</v>
      </c>
      <c r="E80" s="19">
        <f t="shared" si="15"/>
        <v>0</v>
      </c>
    </row>
    <row r="81" spans="1:5" x14ac:dyDescent="0.3">
      <c r="A81" s="24" t="s">
        <v>69</v>
      </c>
      <c r="B81" s="18">
        <f>[9]SCF!C78</f>
        <v>682537</v>
      </c>
      <c r="C81" s="18">
        <v>7836948.4000000004</v>
      </c>
      <c r="D81" s="18">
        <f t="shared" si="16"/>
        <v>7154411.4000000004</v>
      </c>
      <c r="E81" s="19">
        <f t="shared" si="15"/>
        <v>1048.2085806337241</v>
      </c>
    </row>
    <row r="82" spans="1:5" ht="15" customHeight="1" x14ac:dyDescent="0.3">
      <c r="A82" s="30" t="s">
        <v>70</v>
      </c>
      <c r="B82" s="15">
        <f>+B70+B77+B78+B79+B80+B81</f>
        <v>397605170</v>
      </c>
      <c r="C82" s="31">
        <v>187011787.66</v>
      </c>
      <c r="D82" s="31">
        <f t="shared" si="13"/>
        <v>-210593382.34</v>
      </c>
      <c r="E82" s="32">
        <f t="shared" si="14"/>
        <v>-52.965453728883858</v>
      </c>
    </row>
    <row r="83" spans="1:5" ht="15" customHeight="1" x14ac:dyDescent="0.3">
      <c r="A83" s="10" t="s">
        <v>71</v>
      </c>
      <c r="B83" s="11" t="s">
        <v>9</v>
      </c>
      <c r="C83" s="12" t="s">
        <v>9</v>
      </c>
      <c r="D83" s="11" t="s">
        <v>9</v>
      </c>
      <c r="E83" s="13" t="s">
        <v>9</v>
      </c>
    </row>
    <row r="84" spans="1:5" ht="15" customHeight="1" x14ac:dyDescent="0.3">
      <c r="A84" s="24" t="s">
        <v>72</v>
      </c>
      <c r="B84" s="18">
        <f>[9]SCF!C81</f>
        <v>312719103</v>
      </c>
      <c r="C84" s="18">
        <v>14294486.640000001</v>
      </c>
      <c r="D84" s="18">
        <f t="shared" ref="D84:D88" si="17">+C84-B84</f>
        <v>-298424616.36000001</v>
      </c>
      <c r="E84" s="19">
        <f t="shared" ref="E84:E86" si="18">IFERROR(+D84/B84*100,0)</f>
        <v>-95.428969160224284</v>
      </c>
    </row>
    <row r="85" spans="1:5" ht="15" customHeight="1" x14ac:dyDescent="0.3">
      <c r="A85" s="24" t="s">
        <v>73</v>
      </c>
      <c r="B85" s="18">
        <f>[9]SCF!C82</f>
        <v>18263282</v>
      </c>
      <c r="C85" s="18">
        <v>8144138.7100000009</v>
      </c>
      <c r="D85" s="18">
        <f t="shared" si="17"/>
        <v>-10119143.289999999</v>
      </c>
      <c r="E85" s="19">
        <f t="shared" si="18"/>
        <v>-55.407036314721523</v>
      </c>
    </row>
    <row r="86" spans="1:5" ht="15" customHeight="1" x14ac:dyDescent="0.3">
      <c r="A86" s="24" t="s">
        <v>74</v>
      </c>
      <c r="B86" s="18">
        <f>[9]SCF!C83</f>
        <v>85768345</v>
      </c>
      <c r="C86" s="18">
        <v>20931702.390000001</v>
      </c>
      <c r="D86" s="18">
        <f t="shared" si="17"/>
        <v>-64836642.609999999</v>
      </c>
      <c r="E86" s="19">
        <f t="shared" si="18"/>
        <v>-75.595072529381326</v>
      </c>
    </row>
    <row r="87" spans="1:5" ht="15" customHeight="1" x14ac:dyDescent="0.3">
      <c r="A87" s="30" t="s">
        <v>75</v>
      </c>
      <c r="B87" s="33">
        <f>+B84+B85+B86</f>
        <v>416750730</v>
      </c>
      <c r="C87" s="31">
        <v>43370327.740000002</v>
      </c>
      <c r="D87" s="31">
        <f t="shared" si="17"/>
        <v>-373380402.25999999</v>
      </c>
      <c r="E87" s="32">
        <f>+D87/B87*100</f>
        <v>-89.593220930890752</v>
      </c>
    </row>
    <row r="88" spans="1:5" ht="18" customHeight="1" x14ac:dyDescent="0.3">
      <c r="A88" s="25" t="s">
        <v>76</v>
      </c>
      <c r="B88" s="27">
        <f>+B45+B46+B68+B82+B87</f>
        <v>5338299103</v>
      </c>
      <c r="C88" s="27">
        <v>2316786645.5499992</v>
      </c>
      <c r="D88" s="27">
        <f t="shared" si="17"/>
        <v>-3021512457.4500008</v>
      </c>
      <c r="E88" s="28">
        <f>+D88/B88*100</f>
        <v>-56.600658733265455</v>
      </c>
    </row>
    <row r="89" spans="1:5" x14ac:dyDescent="0.3">
      <c r="A89" s="29" t="s">
        <v>9</v>
      </c>
      <c r="B89" s="3"/>
      <c r="C89" s="3"/>
      <c r="D89" s="3"/>
      <c r="E89" s="3"/>
    </row>
    <row r="90" spans="1:5" ht="15" customHeight="1" x14ac:dyDescent="0.3">
      <c r="A90" s="10" t="s">
        <v>77</v>
      </c>
      <c r="B90" s="11" t="s">
        <v>9</v>
      </c>
      <c r="C90" s="12" t="s">
        <v>9</v>
      </c>
      <c r="D90" s="11" t="s">
        <v>9</v>
      </c>
      <c r="E90" s="13" t="s">
        <v>9</v>
      </c>
    </row>
    <row r="91" spans="1:5" x14ac:dyDescent="0.3">
      <c r="A91" s="24" t="s">
        <v>78</v>
      </c>
      <c r="B91" s="18">
        <f>[9]SCF!C88</f>
        <v>578710826</v>
      </c>
      <c r="C91" s="18">
        <v>55264437.609999999</v>
      </c>
      <c r="D91" s="18">
        <f t="shared" ref="D91:D98" si="19">+C91-B91</f>
        <v>-523446388.38999999</v>
      </c>
      <c r="E91" s="19">
        <f>IFERROR(+D91/B91*100,0)</f>
        <v>-90.45042271077196</v>
      </c>
    </row>
    <row r="92" spans="1:5" ht="15" customHeight="1" x14ac:dyDescent="0.3">
      <c r="A92" s="24" t="s">
        <v>79</v>
      </c>
      <c r="B92" s="18">
        <f>[9]SCF!C89</f>
        <v>0</v>
      </c>
      <c r="C92" s="18">
        <v>0</v>
      </c>
      <c r="D92" s="18">
        <f t="shared" si="19"/>
        <v>0</v>
      </c>
      <c r="E92" s="19">
        <f t="shared" ref="E92:E97" si="20">IFERROR(+D92/B92*100,0)</f>
        <v>0</v>
      </c>
    </row>
    <row r="93" spans="1:5" ht="15" customHeight="1" x14ac:dyDescent="0.3">
      <c r="A93" s="24" t="s">
        <v>80</v>
      </c>
      <c r="B93" s="18">
        <f>[9]SCF!C90</f>
        <v>48000000</v>
      </c>
      <c r="C93" s="18">
        <v>22997106.960000001</v>
      </c>
      <c r="D93" s="18">
        <f t="shared" si="19"/>
        <v>-25002893.039999999</v>
      </c>
      <c r="E93" s="19">
        <f t="shared" si="20"/>
        <v>-52.089360499999991</v>
      </c>
    </row>
    <row r="94" spans="1:5" ht="15" customHeight="1" x14ac:dyDescent="0.3">
      <c r="A94" s="24" t="s">
        <v>81</v>
      </c>
      <c r="B94" s="18">
        <f>[9]SCF!C91</f>
        <v>0</v>
      </c>
      <c r="C94" s="18">
        <v>115000</v>
      </c>
      <c r="D94" s="18">
        <f t="shared" si="19"/>
        <v>115000</v>
      </c>
      <c r="E94" s="19">
        <f t="shared" si="20"/>
        <v>0</v>
      </c>
    </row>
    <row r="95" spans="1:5" ht="15" customHeight="1" x14ac:dyDescent="0.3">
      <c r="A95" s="24" t="s">
        <v>82</v>
      </c>
      <c r="B95" s="18">
        <f>[9]SCF!C92</f>
        <v>20000000</v>
      </c>
      <c r="C95" s="18">
        <v>0</v>
      </c>
      <c r="D95" s="18">
        <f t="shared" si="19"/>
        <v>-20000000</v>
      </c>
      <c r="E95" s="19">
        <f t="shared" si="20"/>
        <v>-100</v>
      </c>
    </row>
    <row r="96" spans="1:5" ht="15" customHeight="1" x14ac:dyDescent="0.3">
      <c r="A96" s="24" t="s">
        <v>83</v>
      </c>
      <c r="B96" s="18">
        <f>[9]SCF!C93</f>
        <v>0</v>
      </c>
      <c r="C96" s="18">
        <v>0</v>
      </c>
      <c r="D96" s="18">
        <f t="shared" si="19"/>
        <v>0</v>
      </c>
      <c r="E96" s="19">
        <f t="shared" si="20"/>
        <v>0</v>
      </c>
    </row>
    <row r="97" spans="1:5" x14ac:dyDescent="0.3">
      <c r="A97" s="24" t="s">
        <v>84</v>
      </c>
      <c r="B97" s="18">
        <f>[9]SCF!C94</f>
        <v>26100000</v>
      </c>
      <c r="C97" s="18">
        <v>338001.70999999996</v>
      </c>
      <c r="D97" s="18">
        <f t="shared" si="19"/>
        <v>-25761998.289999999</v>
      </c>
      <c r="E97" s="19">
        <f t="shared" si="20"/>
        <v>-98.704974291187739</v>
      </c>
    </row>
    <row r="98" spans="1:5" ht="15" customHeight="1" x14ac:dyDescent="0.3">
      <c r="A98" s="30" t="s">
        <v>85</v>
      </c>
      <c r="B98" s="33">
        <f>SUM(B91:B97)</f>
        <v>672810826</v>
      </c>
      <c r="C98" s="31">
        <v>78714546.279999986</v>
      </c>
      <c r="D98" s="31">
        <f t="shared" si="19"/>
        <v>-594096279.72000003</v>
      </c>
      <c r="E98" s="32">
        <f t="shared" ref="E98" si="21">+D98/B98*100</f>
        <v>-88.300642136219139</v>
      </c>
    </row>
    <row r="99" spans="1:5" ht="15" customHeight="1" x14ac:dyDescent="0.3">
      <c r="A99" s="34" t="s">
        <v>86</v>
      </c>
      <c r="B99" s="35">
        <f>+B42-B88-B98</f>
        <v>-212781778</v>
      </c>
      <c r="C99" s="36">
        <v>-65173767.310000196</v>
      </c>
      <c r="D99" s="37" t="s">
        <v>9</v>
      </c>
      <c r="E99" s="38" t="s">
        <v>9</v>
      </c>
    </row>
    <row r="100" spans="1:5" ht="15" customHeight="1" x14ac:dyDescent="0.3">
      <c r="A100" s="39" t="s">
        <v>87</v>
      </c>
      <c r="B100" s="18">
        <f>[9]SCF!$C$97</f>
        <v>408091247.20999998</v>
      </c>
      <c r="C100" s="18">
        <v>408091247.20999998</v>
      </c>
      <c r="D100" s="40" t="s">
        <v>9</v>
      </c>
      <c r="E100" s="41" t="s">
        <v>9</v>
      </c>
    </row>
    <row r="101" spans="1:5" ht="15" customHeight="1" x14ac:dyDescent="0.3">
      <c r="A101" s="34" t="s">
        <v>88</v>
      </c>
      <c r="B101" s="35">
        <f>B99+B100</f>
        <v>195309469.20999998</v>
      </c>
      <c r="C101" s="36">
        <v>342917479.8999998</v>
      </c>
      <c r="D101" s="42" t="s">
        <v>9</v>
      </c>
      <c r="E101" s="43" t="s">
        <v>9</v>
      </c>
    </row>
  </sheetData>
  <mergeCells count="7">
    <mergeCell ref="A89:E89"/>
    <mergeCell ref="A2:A11"/>
    <mergeCell ref="B2:D2"/>
    <mergeCell ref="E4:E7"/>
    <mergeCell ref="B7:D8"/>
    <mergeCell ref="B9:C10"/>
    <mergeCell ref="A43:E43"/>
  </mergeCells>
  <pageMargins left="0.7" right="0.7" top="0" bottom="0.39237" header="0" footer="0"/>
  <pageSetup paperSize="5" orientation="landscape" horizontalDpi="300" verticalDpi="300" r:id="rId1"/>
  <headerFooter alignWithMargins="0">
    <oddFooter>&amp;L&amp;"Segoe UI,Bold"&amp;8 Last Refresh Date: Jan 31, 2020 &amp;R&amp;"Segoe UI,Bold"&amp;8 Page 1 of 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BANELCO</vt:lpstr>
      <vt:lpstr>BOHECO 1</vt:lpstr>
      <vt:lpstr>BOHECO 2</vt:lpstr>
      <vt:lpstr>CEBECO 1</vt:lpstr>
      <vt:lpstr>CEBECO 2</vt:lpstr>
      <vt:lpstr>CEBECO 3</vt:lpstr>
      <vt:lpstr>CELCO</vt:lpstr>
      <vt:lpstr>NORECO 1</vt:lpstr>
      <vt:lpstr>NORECO 2</vt:lpstr>
      <vt:lpstr>PROSIELCO</vt:lpstr>
      <vt:lpstr>BANELCO!Print_Titles</vt:lpstr>
      <vt:lpstr>'BOHECO 1'!Print_Titles</vt:lpstr>
      <vt:lpstr>'BOHECO 2'!Print_Titles</vt:lpstr>
      <vt:lpstr>'CEBECO 1'!Print_Titles</vt:lpstr>
      <vt:lpstr>'CEBECO 2'!Print_Titles</vt:lpstr>
      <vt:lpstr>'CEBECO 3'!Print_Titles</vt:lpstr>
      <vt:lpstr>CELCO!Print_Titles</vt:lpstr>
      <vt:lpstr>'NORECO 1'!Print_Titles</vt:lpstr>
      <vt:lpstr>'NORECO 2'!Print_Titles</vt:lpstr>
      <vt:lpstr>PROSIELCO!Print_Titles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Juvee Gail D. Sagun</dc:creator>
  <cp:lastModifiedBy>Juvee Gail D. Sagun</cp:lastModifiedBy>
  <dcterms:created xsi:type="dcterms:W3CDTF">2024-03-07T01:44:13Z</dcterms:created>
  <dcterms:modified xsi:type="dcterms:W3CDTF">2024-03-07T01:52:07Z</dcterms:modified>
</cp:coreProperties>
</file>